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'ЗФ'!$A$1:$G$129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<sst xmlns="http://schemas.openxmlformats.org/spreadsheetml/2006/main" count="251" uniqueCount="214">
  <si>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</si>
  <si>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</si>
  <si>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</si>
  <si>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</si>
  <si>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</si>
  <si>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</si>
  <si>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</si>
  <si>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</si>
  <si>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</si>
  <si>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</si>
  <si>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</si>
  <si>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</si>
  <si>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</si>
  <si>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</si>
  <si>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</si>
  <si>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</si>
  <si>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</si>
  <si>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</si>
  <si>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</si>
  <si>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</si>
  <si>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</si>
  <si>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</si>
  <si>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</si>
  <si>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</si>
  <si>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</si>
  <si>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</si>
  <si>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</si>
  <si>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</si>
  <si>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</si>
  <si>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</si>
  <si>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</si>
  <si>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</si>
  <si>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</si>
  <si>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</si>
  <si>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</si>
  <si>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</si>
  <si>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</si>
  <si>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</si>
  <si>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</si>
  <si>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</si>
  <si>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</si>
  <si>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</si>
  <si>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</si>
  <si>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</si>
  <si>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</si>
  <si>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</si>
  <si>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</si>
  <si>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</si>
  <si>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</si>
  <si>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</si>
  <si>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</si>
  <si>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</si>
  <si>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</si>
  <si>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</si>
  <si>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</si>
  <si>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</si>
  <si>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</si>
  <si>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</si>
  <si>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</si>
  <si>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</si>
  <si>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</si>
  <si>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</si>
  <si>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</si>
  <si>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</si>
  <si>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</si>
  <si>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</si>
  <si>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</si>
  <si>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</si>
  <si>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</si>
  <si>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</si>
  <si>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</si>
  <si>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</si>
  <si>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</si>
  <si>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</si>
  <si>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</si>
  <si>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</si>
  <si>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</si>
  <si>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</si>
  <si>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</si>
  <si>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</si>
  <si>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</si>
  <si>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</si>
  <si>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</si>
  <si>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</si>
  <si>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</si>
  <si>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</si>
  <si>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</si>
  <si>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</si>
  <si>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</si>
  <si>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</si>
  <si>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</si>
  <si>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</si>
  <si>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</si>
  <si>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</si>
  <si>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</si>
  <si>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</si>
  <si>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</si>
  <si>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</si>
  <si>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</si>
  <si>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</si>
  <si>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</si>
  <si>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</si>
  <si>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</si>
  <si>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</si>
  <si>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</si>
  <si>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</si>
  <si>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</si>
  <si>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</si>
  <si>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</si>
  <si>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</si>
  <si>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</si>
  <si>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</si>
  <si>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</si>
  <si>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</si>
  <si>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</si>
  <si>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</si>
  <si>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</si>
  <si>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</si>
  <si>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</si>
  <si>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</si>
  <si>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</si>
  <si>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</si>
  <si>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</si>
  <si>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</si>
  <si>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</si>
  <si>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</si>
  <si>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</si>
  <si>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</si>
  <si>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</si>
  <si>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</si>
  <si>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</si>
  <si>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</si>
  <si>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</si>
  <si>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</si>
  <si>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</si>
  <si>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</si>
  <si>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</si>
  <si>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</si>
  <si>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</si>
  <si>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</si>
  <si>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</si>
  <si>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</si>
  <si>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</si>
  <si>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</si>
  <si>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</si>
  <si>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</si>
  <si>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</si>
  <si>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</si>
  <si>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</si>
  <si>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</si>
  <si>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</si>
  <si>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</si>
  <si>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</si>
  <si>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</si>
  <si>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</si>
  <si>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</si>
  <si>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</si>
  <si>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</si>
  <si>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</si>
  <si>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</si>
  <si>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</si>
  <si>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</si>
  <si>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</si>
  <si>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</si>
  <si>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</si>
  <si>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</si>
  <si>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</si>
  <si>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</si>
  <si>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</si>
  <si>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</si>
  <si>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</si>
  <si>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</si>
  <si>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</si>
  <si>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</si>
  <si>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</si>
  <si>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</si>
  <si>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</si>
  <si>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</si>
  <si>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</si>
  <si>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</si>
  <si>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</si>
  <si>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</si>
  <si>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</si>
  <si>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</si>
  <si>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</si>
  <si>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</si>
  <si>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</si>
  <si>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</si>
  <si>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</si>
  <si>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</si>
  <si>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</si>
  <si>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</si>
  <si>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</si>
  <si>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</si>
  <si>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</si>
  <si>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</si>
  <si>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</si>
  <si>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Виконання міського бюджету за січень-березень 2019 року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</si>
  <si>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</si>
  <si>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</si>
  <si>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</si>
  <si>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</si>
  <si>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</si>
  <si>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</si>
  <si>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</si>
  <si>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</si>
  <si>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</si>
  <si>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</si>
  <si>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</si>
  <si>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</si>
  <si>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Секретар міської ради</t>
  </si>
  <si>
    <t>Ю. Лакоза</t>
  </si>
  <si>
    <t>Додаток № 1               Проект № 1                                                    до рішення сорок шостої сесії                        міської ради VІІ скликання                                                                              травня  2019 року</t>
  </si>
  <si>
    <t xml:space="preserve">Додаток № 2               Проект № 1                                                   до рішення сорок шостої сесії                        міської ради VІІ скликання                                                                              травня  2019 року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</si>
</sst>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3" xfId="0" applyNumberFormat="1" applyFont="1" applyFill="1" applyBorder="1" applyAlignment="1" applyProtection="1">
      <alignment horizontal="right" vertical="top"/>
      <protection hidden="1"/>
    </xf>
    <xf numFmtId="196" fontId="20" fillId="0" borderId="54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21" fillId="0" borderId="13" xfId="0" applyNumberFormat="1" applyFont="1" applyFill="1" applyBorder="1" applyAlignment="1">
      <alignment horizontal="right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showZeros="0" tabSelected="1" view="pageBreakPreview" zoomScale="75" zoomScaleNormal="75" zoomScaleSheetLayoutView="75" zoomScalePageLayoutView="0" workbookViewId="0" topLeftCell="A1">
      <pane ySplit="4" topLeftCell="A123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5" t="s">
        <v>212</v>
      </c>
      <c r="F1" s="285"/>
      <c r="G1" s="285"/>
    </row>
    <row r="2" spans="1:7" ht="27.75" customHeight="1">
      <c r="A2" s="284" t="s">
        <v>197</v>
      </c>
      <c r="B2" s="284"/>
      <c r="C2" s="284"/>
      <c r="D2" s="284"/>
      <c r="E2" s="284"/>
      <c r="F2" s="284"/>
      <c r="G2" s="284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47715</v>
      </c>
      <c r="D6" s="136">
        <f>D7+D10+D14+D20</f>
        <v>10553.839999999998</v>
      </c>
      <c r="E6" s="136">
        <f>E7+E10+E14+E20</f>
        <v>12228.633</v>
      </c>
      <c r="F6" s="136">
        <f aca="true" t="shared" si="0" ref="F6:G36">IF(C6=0,"",$E6/C6*100)</f>
        <v>25.62848789688777</v>
      </c>
      <c r="G6" s="137">
        <f t="shared" si="0"/>
        <v>115.86903913646597</v>
      </c>
      <c r="H6" s="138"/>
    </row>
    <row r="7" spans="1:8" ht="37.5">
      <c r="A7" s="84">
        <v>11000000</v>
      </c>
      <c r="B7" s="85" t="s">
        <v>4</v>
      </c>
      <c r="C7" s="139">
        <f>SUM(C8,C9)</f>
        <v>31501.600000000002</v>
      </c>
      <c r="D7" s="139">
        <f>SUM(D8,D9)</f>
        <v>6916.599999999999</v>
      </c>
      <c r="E7" s="139">
        <f>SUM(E8,E9)</f>
        <v>7456.559</v>
      </c>
      <c r="F7" s="139">
        <f t="shared" si="0"/>
        <v>23.670413566295046</v>
      </c>
      <c r="G7" s="140">
        <f t="shared" si="0"/>
        <v>107.80671138998932</v>
      </c>
      <c r="H7" s="138"/>
    </row>
    <row r="8" spans="1:8" ht="20.25">
      <c r="A8" s="78">
        <v>11010000</v>
      </c>
      <c r="B8" s="15" t="s">
        <v>54</v>
      </c>
      <c r="C8" s="141">
        <v>31492.7</v>
      </c>
      <c r="D8" s="142">
        <v>6908.7</v>
      </c>
      <c r="E8" s="142">
        <v>7428.885</v>
      </c>
      <c r="F8" s="141">
        <f t="shared" si="0"/>
        <v>23.589228614885354</v>
      </c>
      <c r="G8" s="141">
        <f t="shared" si="0"/>
        <v>107.52941942767815</v>
      </c>
      <c r="H8" s="143"/>
    </row>
    <row r="9" spans="1:8" ht="20.25">
      <c r="A9" s="78">
        <v>11020000</v>
      </c>
      <c r="B9" s="15" t="s">
        <v>5</v>
      </c>
      <c r="C9" s="141">
        <v>8.9</v>
      </c>
      <c r="D9" s="142">
        <v>7.9</v>
      </c>
      <c r="E9" s="142">
        <v>27.674</v>
      </c>
      <c r="F9" s="141">
        <f t="shared" si="0"/>
        <v>310.9438202247191</v>
      </c>
      <c r="G9" s="141">
        <f t="shared" si="0"/>
        <v>350.3037974683544</v>
      </c>
      <c r="H9" s="143"/>
    </row>
    <row r="10" spans="1:8" ht="20.25" customHeight="1">
      <c r="A10" s="73">
        <v>13000000</v>
      </c>
      <c r="B10" s="74" t="s">
        <v>97</v>
      </c>
      <c r="C10" s="144">
        <f>SUM(C11,C12,C13)</f>
        <v>10.700000000000001</v>
      </c>
      <c r="D10" s="144">
        <f>SUM(D11,D12,D13)</f>
        <v>0.4</v>
      </c>
      <c r="E10" s="144">
        <f>SUM(E11,E12,E13)</f>
        <v>636.5070000000001</v>
      </c>
      <c r="F10" s="144">
        <f t="shared" si="0"/>
        <v>5948.663551401869</v>
      </c>
      <c r="G10" s="141">
        <f t="shared" si="0"/>
        <v>159126.75000000003</v>
      </c>
      <c r="H10" s="138"/>
    </row>
    <row r="11" spans="1:8" ht="60" customHeight="1">
      <c r="A11" s="76">
        <v>13010100</v>
      </c>
      <c r="B11" s="117" t="s">
        <v>204</v>
      </c>
      <c r="C11" s="145"/>
      <c r="D11" s="145"/>
      <c r="E11" s="145">
        <v>635.313</v>
      </c>
      <c r="F11" s="144">
        <f t="shared" si="0"/>
      </c>
      <c r="G11" s="141">
        <f t="shared" si="0"/>
      </c>
      <c r="H11" s="278"/>
    </row>
    <row r="12" spans="1:8" ht="74.25" customHeight="1">
      <c r="A12" s="76">
        <v>13010200</v>
      </c>
      <c r="B12" s="79" t="s">
        <v>95</v>
      </c>
      <c r="C12" s="145">
        <v>0.4</v>
      </c>
      <c r="D12" s="145">
        <v>0.4</v>
      </c>
      <c r="E12" s="145">
        <v>0.239</v>
      </c>
      <c r="F12" s="144">
        <f t="shared" si="0"/>
        <v>59.74999999999999</v>
      </c>
      <c r="G12" s="141">
        <f t="shared" si="0"/>
        <v>59.74999999999999</v>
      </c>
      <c r="H12" s="138"/>
    </row>
    <row r="13" spans="1:8" ht="37.5">
      <c r="A13" s="80" t="s">
        <v>96</v>
      </c>
      <c r="B13" s="75" t="s">
        <v>82</v>
      </c>
      <c r="C13" s="141">
        <v>10.3</v>
      </c>
      <c r="D13" s="142">
        <v>0</v>
      </c>
      <c r="E13" s="142">
        <v>0.955</v>
      </c>
      <c r="F13" s="144">
        <f t="shared" si="0"/>
        <v>9.271844660194175</v>
      </c>
      <c r="G13" s="141">
        <f t="shared" si="0"/>
      </c>
      <c r="H13" s="138"/>
    </row>
    <row r="14" spans="1:8" ht="20.25">
      <c r="A14" s="114">
        <v>14000000</v>
      </c>
      <c r="B14" s="115" t="s">
        <v>152</v>
      </c>
      <c r="C14" s="146">
        <f>SUM(C15+C17+C19)</f>
        <v>3024</v>
      </c>
      <c r="D14" s="146">
        <f>SUM(D15+D17+D19)</f>
        <v>641.0999999999999</v>
      </c>
      <c r="E14" s="146">
        <f>SUM(E15+E17+E19)</f>
        <v>406.506</v>
      </c>
      <c r="F14" s="144">
        <f t="shared" si="0"/>
        <v>13.44265873015873</v>
      </c>
      <c r="G14" s="141">
        <f t="shared" si="0"/>
        <v>63.40758072063642</v>
      </c>
      <c r="H14" s="138"/>
    </row>
    <row r="15" spans="1:8" ht="37.5">
      <c r="A15" s="116">
        <v>14020000</v>
      </c>
      <c r="B15" s="117" t="s">
        <v>153</v>
      </c>
      <c r="C15" s="141">
        <v>235.4</v>
      </c>
      <c r="D15" s="142">
        <v>58.8</v>
      </c>
      <c r="E15" s="142">
        <v>0</v>
      </c>
      <c r="F15" s="144">
        <f t="shared" si="0"/>
        <v>0</v>
      </c>
      <c r="G15" s="141">
        <f t="shared" si="0"/>
        <v>0</v>
      </c>
      <c r="H15" s="138"/>
    </row>
    <row r="16" spans="1:8" ht="20.25">
      <c r="A16" s="116">
        <v>14021900</v>
      </c>
      <c r="B16" s="117" t="s">
        <v>154</v>
      </c>
      <c r="C16" s="141">
        <v>235.4</v>
      </c>
      <c r="D16" s="142">
        <v>58.8</v>
      </c>
      <c r="E16" s="142">
        <v>0</v>
      </c>
      <c r="F16" s="144">
        <f t="shared" si="0"/>
        <v>0</v>
      </c>
      <c r="G16" s="141">
        <f t="shared" si="0"/>
        <v>0</v>
      </c>
      <c r="H16" s="138"/>
    </row>
    <row r="17" spans="1:8" ht="37.5">
      <c r="A17" s="116">
        <v>14030000</v>
      </c>
      <c r="B17" s="117" t="s">
        <v>155</v>
      </c>
      <c r="C17" s="141">
        <v>987.6</v>
      </c>
      <c r="D17" s="142">
        <v>202.4</v>
      </c>
      <c r="E17" s="142">
        <v>0</v>
      </c>
      <c r="F17" s="144">
        <f t="shared" si="0"/>
        <v>0</v>
      </c>
      <c r="G17" s="141">
        <f t="shared" si="0"/>
        <v>0</v>
      </c>
      <c r="H17" s="138"/>
    </row>
    <row r="18" spans="1:8" ht="20.25">
      <c r="A18" s="116">
        <v>14031900</v>
      </c>
      <c r="B18" s="117" t="s">
        <v>154</v>
      </c>
      <c r="C18" s="141">
        <v>987.6</v>
      </c>
      <c r="D18" s="142">
        <v>202.4</v>
      </c>
      <c r="E18" s="142">
        <v>0</v>
      </c>
      <c r="F18" s="144">
        <f t="shared" si="0"/>
        <v>0</v>
      </c>
      <c r="G18" s="141">
        <f t="shared" si="0"/>
        <v>0</v>
      </c>
      <c r="H18" s="138"/>
    </row>
    <row r="19" spans="1:8" ht="39">
      <c r="A19" s="118">
        <v>14040000</v>
      </c>
      <c r="B19" s="119" t="s">
        <v>68</v>
      </c>
      <c r="C19" s="146">
        <v>1801</v>
      </c>
      <c r="D19" s="147">
        <v>379.9</v>
      </c>
      <c r="E19" s="147">
        <v>406.506</v>
      </c>
      <c r="F19" s="146">
        <f t="shared" si="0"/>
        <v>22.571127151582452</v>
      </c>
      <c r="G19" s="146">
        <f t="shared" si="0"/>
        <v>107.00342195314556</v>
      </c>
      <c r="H19" s="138"/>
    </row>
    <row r="20" spans="1:8" ht="20.25">
      <c r="A20" s="73">
        <v>18000000</v>
      </c>
      <c r="B20" s="74" t="s">
        <v>69</v>
      </c>
      <c r="C20" s="146">
        <f>C21+C30+C33</f>
        <v>13178.7</v>
      </c>
      <c r="D20" s="146">
        <f>D21+D30+D33</f>
        <v>2995.74</v>
      </c>
      <c r="E20" s="146">
        <f>E21+E30+E33</f>
        <v>3729.0609999999997</v>
      </c>
      <c r="F20" s="146">
        <f t="shared" si="0"/>
        <v>28.296121772253706</v>
      </c>
      <c r="G20" s="146">
        <f t="shared" si="0"/>
        <v>124.47879321970532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7633.3</v>
      </c>
      <c r="D21" s="141">
        <f>D22+D23+D24+D25+D26+D27+D28+D29</f>
        <v>1719.44</v>
      </c>
      <c r="E21" s="141">
        <f>E22+E23+E24+E25+E26+E27+E28+E29</f>
        <v>2177.312</v>
      </c>
      <c r="F21" s="141">
        <f t="shared" si="0"/>
        <v>28.523862549618116</v>
      </c>
      <c r="G21" s="141">
        <f t="shared" si="0"/>
        <v>126.62913506723119</v>
      </c>
      <c r="H21" s="138"/>
    </row>
    <row r="22" spans="1:8" ht="56.25">
      <c r="A22" s="80" t="s">
        <v>98</v>
      </c>
      <c r="B22" s="75" t="s">
        <v>99</v>
      </c>
      <c r="C22" s="141">
        <v>4.3</v>
      </c>
      <c r="D22" s="142">
        <v>0.94</v>
      </c>
      <c r="E22" s="142">
        <v>3.375</v>
      </c>
      <c r="F22" s="141">
        <f t="shared" si="0"/>
        <v>78.48837209302326</v>
      </c>
      <c r="G22" s="141">
        <f t="shared" si="0"/>
        <v>359.0425531914894</v>
      </c>
      <c r="H22" s="138"/>
    </row>
    <row r="23" spans="1:8" ht="56.25">
      <c r="A23" s="80" t="s">
        <v>100</v>
      </c>
      <c r="B23" s="75" t="s">
        <v>127</v>
      </c>
      <c r="C23" s="141">
        <v>2.3</v>
      </c>
      <c r="D23" s="142">
        <v>0</v>
      </c>
      <c r="E23" s="142">
        <v>0</v>
      </c>
      <c r="F23" s="141">
        <f t="shared" si="0"/>
        <v>0</v>
      </c>
      <c r="G23" s="141">
        <f t="shared" si="0"/>
      </c>
      <c r="H23" s="138"/>
    </row>
    <row r="24" spans="1:8" ht="56.25">
      <c r="A24" s="80" t="s">
        <v>126</v>
      </c>
      <c r="B24" s="75" t="s">
        <v>101</v>
      </c>
      <c r="C24" s="141">
        <v>5.4</v>
      </c>
      <c r="D24" s="142">
        <v>0</v>
      </c>
      <c r="E24" s="142">
        <v>0</v>
      </c>
      <c r="F24" s="141">
        <f t="shared" si="0"/>
        <v>0</v>
      </c>
      <c r="G24" s="141">
        <f t="shared" si="0"/>
      </c>
      <c r="H24" s="138"/>
    </row>
    <row r="25" spans="1:8" ht="56.25">
      <c r="A25" s="80" t="s">
        <v>102</v>
      </c>
      <c r="B25" s="75" t="s">
        <v>71</v>
      </c>
      <c r="C25" s="141">
        <v>561.3</v>
      </c>
      <c r="D25" s="142">
        <v>134</v>
      </c>
      <c r="E25" s="142">
        <v>153</v>
      </c>
      <c r="F25" s="141">
        <f t="shared" si="0"/>
        <v>27.258150721539288</v>
      </c>
      <c r="G25" s="141">
        <f t="shared" si="0"/>
        <v>114.17910447761194</v>
      </c>
      <c r="H25" s="138"/>
    </row>
    <row r="26" spans="1:8" ht="20.25">
      <c r="A26" s="80" t="s">
        <v>103</v>
      </c>
      <c r="B26" s="75" t="s">
        <v>72</v>
      </c>
      <c r="C26" s="141">
        <v>3040</v>
      </c>
      <c r="D26" s="142">
        <v>655.6</v>
      </c>
      <c r="E26" s="142">
        <v>1002.118</v>
      </c>
      <c r="F26" s="141">
        <f t="shared" si="0"/>
        <v>32.964407894736844</v>
      </c>
      <c r="G26" s="141">
        <f t="shared" si="0"/>
        <v>152.8550945698597</v>
      </c>
      <c r="H26" s="138"/>
    </row>
    <row r="27" spans="1:8" ht="20.25">
      <c r="A27" s="80" t="s">
        <v>104</v>
      </c>
      <c r="B27" s="75" t="s">
        <v>73</v>
      </c>
      <c r="C27" s="141">
        <v>2980</v>
      </c>
      <c r="D27" s="142">
        <v>747.9</v>
      </c>
      <c r="E27" s="142">
        <v>860.897</v>
      </c>
      <c r="F27" s="141">
        <f t="shared" si="0"/>
        <v>28.889161073825502</v>
      </c>
      <c r="G27" s="141">
        <f t="shared" si="0"/>
        <v>115.10857066452735</v>
      </c>
      <c r="H27" s="138"/>
    </row>
    <row r="28" spans="1:8" ht="20.25">
      <c r="A28" s="80" t="s">
        <v>105</v>
      </c>
      <c r="B28" s="75" t="s">
        <v>74</v>
      </c>
      <c r="C28" s="141">
        <v>320</v>
      </c>
      <c r="D28" s="142">
        <v>1</v>
      </c>
      <c r="E28" s="142">
        <v>16.756</v>
      </c>
      <c r="F28" s="141">
        <f t="shared" si="0"/>
        <v>5.23625</v>
      </c>
      <c r="G28" s="141">
        <f t="shared" si="0"/>
        <v>1675.6</v>
      </c>
      <c r="H28" s="138"/>
    </row>
    <row r="29" spans="1:8" ht="20.25">
      <c r="A29" s="80" t="s">
        <v>106</v>
      </c>
      <c r="B29" s="75" t="s">
        <v>75</v>
      </c>
      <c r="C29" s="141">
        <v>720</v>
      </c>
      <c r="D29" s="142">
        <v>180</v>
      </c>
      <c r="E29" s="142">
        <v>141.166</v>
      </c>
      <c r="F29" s="141">
        <f t="shared" si="0"/>
        <v>19.606388888888887</v>
      </c>
      <c r="G29" s="141">
        <f t="shared" si="0"/>
        <v>78.42555555555555</v>
      </c>
      <c r="H29" s="138"/>
    </row>
    <row r="30" spans="1:8" ht="20.25">
      <c r="A30" s="73">
        <v>18030000</v>
      </c>
      <c r="B30" s="74" t="s">
        <v>76</v>
      </c>
      <c r="C30" s="146">
        <f>SUM(C31,C32)</f>
        <v>7.8</v>
      </c>
      <c r="D30" s="147">
        <f>SUM(D31,D32)</f>
        <v>0.8999999999999999</v>
      </c>
      <c r="E30" s="147">
        <f>SUM(E31,E32)</f>
        <v>3.766</v>
      </c>
      <c r="F30" s="141">
        <f t="shared" si="0"/>
        <v>48.282051282051285</v>
      </c>
      <c r="G30" s="141">
        <f t="shared" si="0"/>
        <v>418.44444444444446</v>
      </c>
      <c r="H30" s="138"/>
    </row>
    <row r="31" spans="1:8" ht="20.25">
      <c r="A31" s="80" t="s">
        <v>107</v>
      </c>
      <c r="B31" s="75" t="s">
        <v>77</v>
      </c>
      <c r="C31" s="141">
        <v>6.6</v>
      </c>
      <c r="D31" s="142">
        <v>0.6</v>
      </c>
      <c r="E31" s="142">
        <v>2.535</v>
      </c>
      <c r="F31" s="141">
        <f t="shared" si="0"/>
        <v>38.409090909090914</v>
      </c>
      <c r="G31" s="141">
        <f t="shared" si="0"/>
        <v>422.50000000000006</v>
      </c>
      <c r="H31" s="138"/>
    </row>
    <row r="32" spans="1:8" ht="20.25">
      <c r="A32" s="80" t="s">
        <v>108</v>
      </c>
      <c r="B32" s="75" t="s">
        <v>78</v>
      </c>
      <c r="C32" s="141">
        <v>1.2</v>
      </c>
      <c r="D32" s="142">
        <v>0.3</v>
      </c>
      <c r="E32" s="142">
        <v>1.231</v>
      </c>
      <c r="F32" s="141">
        <f t="shared" si="0"/>
        <v>102.58333333333334</v>
      </c>
      <c r="G32" s="141">
        <f t="shared" si="0"/>
        <v>410.33333333333337</v>
      </c>
      <c r="H32" s="138"/>
    </row>
    <row r="33" spans="1:8" ht="20.25">
      <c r="A33" s="73">
        <v>18050000</v>
      </c>
      <c r="B33" s="74" t="s">
        <v>79</v>
      </c>
      <c r="C33" s="146">
        <f>SUM(C34,C35,C36)</f>
        <v>5537.6</v>
      </c>
      <c r="D33" s="146">
        <f>SUM(D34,D35,D36)</f>
        <v>1275.3999999999999</v>
      </c>
      <c r="E33" s="146">
        <f>SUM(E34,E35,E36)</f>
        <v>1547.983</v>
      </c>
      <c r="F33" s="141">
        <f t="shared" si="0"/>
        <v>27.954041462005197</v>
      </c>
      <c r="G33" s="141">
        <f t="shared" si="0"/>
        <v>121.37235377136587</v>
      </c>
      <c r="H33" s="138"/>
    </row>
    <row r="34" spans="1:8" ht="20.25">
      <c r="A34" s="80" t="s">
        <v>109</v>
      </c>
      <c r="B34" s="75" t="s">
        <v>80</v>
      </c>
      <c r="C34" s="141">
        <v>501.6</v>
      </c>
      <c r="D34" s="142">
        <v>64.6</v>
      </c>
      <c r="E34" s="142">
        <v>108.48</v>
      </c>
      <c r="F34" s="141">
        <f t="shared" si="0"/>
        <v>21.626794258373206</v>
      </c>
      <c r="G34" s="141">
        <f t="shared" si="0"/>
        <v>167.92569659442728</v>
      </c>
      <c r="H34" s="138"/>
    </row>
    <row r="35" spans="1:8" ht="20.25">
      <c r="A35" s="80" t="s">
        <v>110</v>
      </c>
      <c r="B35" s="75" t="s">
        <v>81</v>
      </c>
      <c r="C35" s="141">
        <v>4851</v>
      </c>
      <c r="D35" s="142">
        <v>1208</v>
      </c>
      <c r="E35" s="142">
        <v>1369.129</v>
      </c>
      <c r="F35" s="141">
        <f t="shared" si="0"/>
        <v>28.223644609358896</v>
      </c>
      <c r="G35" s="141">
        <f t="shared" si="0"/>
        <v>113.33849337748343</v>
      </c>
      <c r="H35" s="138"/>
    </row>
    <row r="36" spans="1:8" ht="57" thickBot="1">
      <c r="A36" s="104" t="s">
        <v>111</v>
      </c>
      <c r="B36" s="105" t="s">
        <v>112</v>
      </c>
      <c r="C36" s="149">
        <v>185</v>
      </c>
      <c r="D36" s="150">
        <v>2.8</v>
      </c>
      <c r="E36" s="150">
        <v>70.374</v>
      </c>
      <c r="F36" s="141">
        <f t="shared" si="0"/>
        <v>38.04</v>
      </c>
      <c r="G36" s="149">
        <f t="shared" si="0"/>
        <v>2513.357142857143</v>
      </c>
      <c r="H36" s="138"/>
    </row>
    <row r="37" spans="1:8" ht="24" customHeight="1" thickBot="1">
      <c r="A37" s="39">
        <v>20000000</v>
      </c>
      <c r="B37" s="40" t="s">
        <v>6</v>
      </c>
      <c r="C37" s="136">
        <f>C38+C43+C53</f>
        <v>1294.1</v>
      </c>
      <c r="D37" s="136">
        <f>D38+D43+D53</f>
        <v>336.51</v>
      </c>
      <c r="E37" s="136">
        <f>E38+E43+E53</f>
        <v>300.31600000000003</v>
      </c>
      <c r="F37" s="136">
        <f aca="true" t="shared" si="1" ref="F37:F56">IF(C37=0,"",$E37/C37*100)</f>
        <v>23.206552816629323</v>
      </c>
      <c r="G37" s="137">
        <f aca="true" t="shared" si="2" ref="G37:G57">IF(D37=0,"",$E37/D37*100)</f>
        <v>89.2443018038097</v>
      </c>
      <c r="H37" s="138"/>
    </row>
    <row r="38" spans="1:8" ht="20.25">
      <c r="A38" s="109">
        <v>21000000</v>
      </c>
      <c r="B38" s="110" t="s">
        <v>7</v>
      </c>
      <c r="C38" s="139">
        <f>C39+C40</f>
        <v>22.6</v>
      </c>
      <c r="D38" s="139">
        <f>D39+D40</f>
        <v>2.7</v>
      </c>
      <c r="E38" s="139">
        <f>E39+E40</f>
        <v>37.239000000000004</v>
      </c>
      <c r="F38" s="151">
        <f t="shared" si="1"/>
        <v>164.77433628318585</v>
      </c>
      <c r="G38" s="151">
        <f t="shared" si="2"/>
        <v>1379.2222222222224</v>
      </c>
      <c r="H38" s="138"/>
    </row>
    <row r="39" spans="1:8" ht="58.5" customHeight="1">
      <c r="A39" s="76">
        <v>21010300</v>
      </c>
      <c r="B39" s="79" t="s">
        <v>116</v>
      </c>
      <c r="C39" s="145">
        <v>7.6</v>
      </c>
      <c r="D39" s="152">
        <v>1.7</v>
      </c>
      <c r="E39" s="145">
        <v>21.878</v>
      </c>
      <c r="F39" s="153">
        <f t="shared" si="1"/>
        <v>287.86842105263156</v>
      </c>
      <c r="G39" s="153">
        <f t="shared" si="2"/>
        <v>1286.9411764705883</v>
      </c>
      <c r="H39" s="138"/>
    </row>
    <row r="40" spans="1:8" ht="20.25">
      <c r="A40" s="76">
        <v>21080000</v>
      </c>
      <c r="B40" s="77" t="s">
        <v>8</v>
      </c>
      <c r="C40" s="141">
        <v>15</v>
      </c>
      <c r="D40" s="142">
        <v>1</v>
      </c>
      <c r="E40" s="142">
        <v>15.361</v>
      </c>
      <c r="F40" s="141">
        <f t="shared" si="1"/>
        <v>102.40666666666667</v>
      </c>
      <c r="G40" s="141">
        <f t="shared" si="2"/>
        <v>1536.1000000000001</v>
      </c>
      <c r="H40" s="138"/>
    </row>
    <row r="41" spans="1:8" ht="21.75" customHeight="1">
      <c r="A41" s="80" t="s">
        <v>117</v>
      </c>
      <c r="B41" s="75" t="s">
        <v>86</v>
      </c>
      <c r="C41" s="141">
        <v>15</v>
      </c>
      <c r="D41" s="142">
        <v>1</v>
      </c>
      <c r="E41" s="142">
        <v>15.361</v>
      </c>
      <c r="F41" s="141">
        <f t="shared" si="1"/>
        <v>102.40666666666667</v>
      </c>
      <c r="G41" s="141">
        <f>IF(D41=0,"",$E41/D41*100)</f>
        <v>1536.1000000000001</v>
      </c>
      <c r="H41" s="138"/>
    </row>
    <row r="42" spans="1:8" ht="61.5" customHeight="1">
      <c r="A42" s="80" t="s">
        <v>166</v>
      </c>
      <c r="B42" s="75" t="s">
        <v>167</v>
      </c>
      <c r="C42" s="141">
        <v>0</v>
      </c>
      <c r="D42" s="142">
        <v>0</v>
      </c>
      <c r="E42" s="142">
        <v>0</v>
      </c>
      <c r="F42" s="141">
        <f t="shared" si="1"/>
      </c>
      <c r="G42" s="141">
        <f>IF(D42=0,"",$E42/D42*100)</f>
      </c>
      <c r="H42" s="138"/>
    </row>
    <row r="43" spans="1:8" ht="37.5">
      <c r="A43" s="73">
        <v>22000000</v>
      </c>
      <c r="B43" s="74" t="s">
        <v>87</v>
      </c>
      <c r="C43" s="146">
        <f>C44+C48+C50</f>
        <v>1264</v>
      </c>
      <c r="D43" s="146">
        <f>D44+D48+D50</f>
        <v>331.91</v>
      </c>
      <c r="E43" s="146">
        <f>E44+E48+E50</f>
        <v>248.73200000000003</v>
      </c>
      <c r="F43" s="146">
        <f t="shared" si="1"/>
        <v>19.678164556962027</v>
      </c>
      <c r="G43" s="146">
        <f t="shared" si="2"/>
        <v>74.93959205808804</v>
      </c>
      <c r="H43" s="138"/>
    </row>
    <row r="44" spans="1:8" ht="20.25">
      <c r="A44" s="76">
        <v>22010000</v>
      </c>
      <c r="B44" s="95" t="s">
        <v>130</v>
      </c>
      <c r="C44" s="141">
        <f>C45+C46+C47</f>
        <v>1171.4</v>
      </c>
      <c r="D44" s="141">
        <f>D45+D46+D47</f>
        <v>309.6</v>
      </c>
      <c r="E44" s="141">
        <f>E45+E46+E47</f>
        <v>192.35000000000002</v>
      </c>
      <c r="F44" s="141">
        <f t="shared" si="1"/>
        <v>16.420522451767116</v>
      </c>
      <c r="G44" s="141">
        <f t="shared" si="2"/>
        <v>62.128552971576234</v>
      </c>
      <c r="H44" s="138"/>
    </row>
    <row r="45" spans="1:8" ht="56.25">
      <c r="A45" s="96">
        <v>22010300</v>
      </c>
      <c r="B45" s="79" t="s">
        <v>132</v>
      </c>
      <c r="C45" s="141">
        <v>22.5</v>
      </c>
      <c r="D45" s="142">
        <v>4.3</v>
      </c>
      <c r="E45" s="142">
        <v>6.72</v>
      </c>
      <c r="F45" s="141">
        <f t="shared" si="1"/>
        <v>29.866666666666664</v>
      </c>
      <c r="G45" s="141">
        <f t="shared" si="2"/>
        <v>156.27906976744185</v>
      </c>
      <c r="H45" s="138"/>
    </row>
    <row r="46" spans="1:8" ht="20.25">
      <c r="A46" s="96">
        <v>22012500</v>
      </c>
      <c r="B46" s="79" t="s">
        <v>131</v>
      </c>
      <c r="C46" s="141">
        <v>758.9</v>
      </c>
      <c r="D46" s="142">
        <v>207.8</v>
      </c>
      <c r="E46" s="142">
        <v>120.7</v>
      </c>
      <c r="F46" s="141">
        <f t="shared" si="1"/>
        <v>15.904598761365135</v>
      </c>
      <c r="G46" s="141">
        <f t="shared" si="2"/>
        <v>58.08469682386911</v>
      </c>
      <c r="H46" s="138"/>
    </row>
    <row r="47" spans="1:8" ht="37.5">
      <c r="A47" s="117">
        <v>22012600</v>
      </c>
      <c r="B47" s="117" t="s">
        <v>156</v>
      </c>
      <c r="C47" s="141">
        <v>390</v>
      </c>
      <c r="D47" s="142">
        <v>97.5</v>
      </c>
      <c r="E47" s="142">
        <v>64.93</v>
      </c>
      <c r="F47" s="141">
        <f t="shared" si="1"/>
        <v>16.64871794871795</v>
      </c>
      <c r="G47" s="141">
        <f t="shared" si="2"/>
        <v>66.5948717948718</v>
      </c>
      <c r="H47" s="138"/>
    </row>
    <row r="48" spans="1:8" ht="37.5">
      <c r="A48" s="81" t="s">
        <v>118</v>
      </c>
      <c r="B48" s="79" t="s">
        <v>128</v>
      </c>
      <c r="C48" s="141">
        <v>81.6</v>
      </c>
      <c r="D48" s="142">
        <v>20.4</v>
      </c>
      <c r="E48" s="142">
        <v>54.449</v>
      </c>
      <c r="F48" s="141">
        <f t="shared" si="1"/>
        <v>66.7267156862745</v>
      </c>
      <c r="G48" s="141">
        <f t="shared" si="2"/>
        <v>266.906862745098</v>
      </c>
      <c r="H48" s="138"/>
    </row>
    <row r="49" spans="1:8" ht="56.25">
      <c r="A49" s="80" t="s">
        <v>119</v>
      </c>
      <c r="B49" s="79" t="s">
        <v>129</v>
      </c>
      <c r="C49" s="141">
        <v>81.6</v>
      </c>
      <c r="D49" s="142">
        <v>20.4</v>
      </c>
      <c r="E49" s="142">
        <v>54.449</v>
      </c>
      <c r="F49" s="141">
        <f t="shared" si="1"/>
        <v>66.7267156862745</v>
      </c>
      <c r="G49" s="141">
        <f t="shared" si="2"/>
        <v>266.906862745098</v>
      </c>
      <c r="H49" s="138"/>
    </row>
    <row r="50" spans="1:8" ht="20.25">
      <c r="A50" s="73">
        <v>22090000</v>
      </c>
      <c r="B50" s="74" t="s">
        <v>88</v>
      </c>
      <c r="C50" s="141">
        <f>C51+C52</f>
        <v>11</v>
      </c>
      <c r="D50" s="141">
        <f>D51+D52</f>
        <v>1.91</v>
      </c>
      <c r="E50" s="141">
        <f>E51+E52</f>
        <v>1.933</v>
      </c>
      <c r="F50" s="141">
        <f t="shared" si="1"/>
        <v>17.572727272727274</v>
      </c>
      <c r="G50" s="141">
        <f t="shared" si="2"/>
        <v>101.2041884816754</v>
      </c>
      <c r="H50" s="138"/>
    </row>
    <row r="51" spans="1:8" ht="56.25">
      <c r="A51" s="81" t="s">
        <v>120</v>
      </c>
      <c r="B51" s="75" t="s">
        <v>89</v>
      </c>
      <c r="C51" s="141">
        <v>11</v>
      </c>
      <c r="D51" s="141">
        <v>1.91</v>
      </c>
      <c r="E51" s="141">
        <v>1.508</v>
      </c>
      <c r="F51" s="141">
        <f t="shared" si="1"/>
        <v>13.709090909090909</v>
      </c>
      <c r="G51" s="141">
        <f t="shared" si="2"/>
        <v>78.95287958115183</v>
      </c>
      <c r="H51" s="138"/>
    </row>
    <row r="52" spans="1:8" ht="48" customHeight="1">
      <c r="A52" s="80" t="s">
        <v>121</v>
      </c>
      <c r="B52" s="79" t="s">
        <v>122</v>
      </c>
      <c r="C52" s="141">
        <v>0</v>
      </c>
      <c r="D52" s="142">
        <v>0</v>
      </c>
      <c r="E52" s="142">
        <v>0.425</v>
      </c>
      <c r="F52" s="141">
        <f t="shared" si="1"/>
      </c>
      <c r="G52" s="141">
        <f t="shared" si="2"/>
      </c>
      <c r="H52" s="138"/>
    </row>
    <row r="53" spans="1:8" ht="20.25">
      <c r="A53" s="73">
        <v>24000000</v>
      </c>
      <c r="B53" s="74" t="s">
        <v>90</v>
      </c>
      <c r="C53" s="146">
        <f>SUM(C54,C55)</f>
        <v>7.5</v>
      </c>
      <c r="D53" s="147">
        <f>SUM(D54,D55)</f>
        <v>1.9</v>
      </c>
      <c r="E53" s="147">
        <f>SUM(E54,E55)</f>
        <v>14.345</v>
      </c>
      <c r="F53" s="141">
        <f t="shared" si="1"/>
        <v>191.26666666666668</v>
      </c>
      <c r="G53" s="141">
        <f t="shared" si="2"/>
        <v>755.0000000000001</v>
      </c>
      <c r="H53" s="138"/>
    </row>
    <row r="54" spans="1:8" ht="20.25">
      <c r="A54" s="80" t="s">
        <v>123</v>
      </c>
      <c r="B54" s="75" t="s">
        <v>8</v>
      </c>
      <c r="C54" s="141">
        <v>7.5</v>
      </c>
      <c r="D54" s="142">
        <v>1.9</v>
      </c>
      <c r="E54" s="142">
        <v>14.304</v>
      </c>
      <c r="F54" s="141">
        <f t="shared" si="1"/>
        <v>190.72</v>
      </c>
      <c r="G54" s="141">
        <f t="shared" si="2"/>
        <v>752.842105263158</v>
      </c>
      <c r="H54" s="138"/>
    </row>
    <row r="55" spans="1:8" ht="18" customHeight="1">
      <c r="A55" s="116"/>
      <c r="B55" s="265"/>
      <c r="C55" s="154"/>
      <c r="D55" s="155"/>
      <c r="E55" s="155">
        <v>0.041</v>
      </c>
      <c r="F55" s="149">
        <f t="shared" si="1"/>
      </c>
      <c r="G55" s="141">
        <f t="shared" si="2"/>
      </c>
      <c r="H55" s="138"/>
    </row>
    <row r="56" spans="1:8" ht="20.25">
      <c r="A56" s="83" t="s">
        <v>124</v>
      </c>
      <c r="B56" s="74" t="s">
        <v>125</v>
      </c>
      <c r="C56" s="141">
        <v>0</v>
      </c>
      <c r="D56" s="142">
        <v>0</v>
      </c>
      <c r="E56" s="147">
        <v>0</v>
      </c>
      <c r="F56" s="141">
        <f t="shared" si="1"/>
      </c>
      <c r="G56" s="141">
        <f t="shared" si="2"/>
      </c>
      <c r="H56" s="138"/>
    </row>
    <row r="57" spans="1:8" ht="12.75" customHeight="1" thickBot="1">
      <c r="A57" s="82"/>
      <c r="B57" s="79"/>
      <c r="C57" s="141">
        <v>0</v>
      </c>
      <c r="D57" s="142">
        <v>0</v>
      </c>
      <c r="E57" s="142">
        <v>0</v>
      </c>
      <c r="F57" s="141"/>
      <c r="G57" s="149">
        <f t="shared" si="2"/>
      </c>
      <c r="H57" s="138"/>
    </row>
    <row r="58" spans="1:8" s="12" customFormat="1" ht="26.25" customHeight="1" thickBot="1">
      <c r="A58" s="111"/>
      <c r="B58" s="266" t="s">
        <v>65</v>
      </c>
      <c r="C58" s="163">
        <f>C6+C37+C56</f>
        <v>49009.1</v>
      </c>
      <c r="D58" s="163">
        <f>D6+D37+D56</f>
        <v>10890.349999999999</v>
      </c>
      <c r="E58" s="163">
        <f>E6+E37+E56</f>
        <v>12528.949</v>
      </c>
      <c r="F58" s="163">
        <f aca="true" t="shared" si="3" ref="F58:F67">IF(C58=0,"",$E58/C58*100)</f>
        <v>25.564535973931374</v>
      </c>
      <c r="G58" s="157">
        <f aca="true" t="shared" si="4" ref="G58:G67">IF(D58=0,"",$E58/D58*100)</f>
        <v>115.04633919020051</v>
      </c>
      <c r="H58" s="158"/>
    </row>
    <row r="59" spans="1:8" s="12" customFormat="1" ht="26.25" customHeight="1" thickBot="1">
      <c r="A59" s="112">
        <v>40000000</v>
      </c>
      <c r="B59" s="113" t="s">
        <v>64</v>
      </c>
      <c r="C59" s="136">
        <f>+C60+C66+C64</f>
        <v>66315.5</v>
      </c>
      <c r="D59" s="136">
        <f>+D60+D66+D64</f>
        <v>24511.975</v>
      </c>
      <c r="E59" s="136">
        <f>+E60+E64+E66</f>
        <v>21583.449</v>
      </c>
      <c r="F59" s="136">
        <f t="shared" si="3"/>
        <v>32.54661278283358</v>
      </c>
      <c r="G59" s="137">
        <f t="shared" si="4"/>
        <v>88.05267221429527</v>
      </c>
      <c r="H59" s="158"/>
    </row>
    <row r="60" spans="1:8" ht="20.25" customHeight="1" thickBot="1">
      <c r="A60" s="273">
        <v>41030000</v>
      </c>
      <c r="B60" s="274" t="s">
        <v>188</v>
      </c>
      <c r="C60" s="139">
        <f>SUM(C61:C63)</f>
        <v>23493.5</v>
      </c>
      <c r="D60" s="139">
        <f>SUM(D61:D63)</f>
        <v>5862.9</v>
      </c>
      <c r="E60" s="139">
        <f>SUM(E61:E63)</f>
        <v>5862.9</v>
      </c>
      <c r="F60" s="279">
        <f t="shared" si="3"/>
        <v>24.955413199395576</v>
      </c>
      <c r="G60" s="280">
        <f t="shared" si="4"/>
        <v>100</v>
      </c>
      <c r="H60" s="138"/>
    </row>
    <row r="61" spans="1:8" ht="20.25" customHeight="1" thickBot="1">
      <c r="A61" s="116">
        <v>41033900</v>
      </c>
      <c r="B61" s="117" t="s">
        <v>91</v>
      </c>
      <c r="C61" s="139">
        <v>13403.7</v>
      </c>
      <c r="D61" s="139">
        <v>3096.3</v>
      </c>
      <c r="E61" s="139">
        <v>3096.3</v>
      </c>
      <c r="F61" s="279">
        <f t="shared" si="3"/>
        <v>23.100337966382416</v>
      </c>
      <c r="G61" s="280">
        <f t="shared" si="4"/>
        <v>100</v>
      </c>
      <c r="H61" s="138"/>
    </row>
    <row r="62" spans="1:8" ht="20.25" customHeight="1" thickBot="1">
      <c r="A62" s="96">
        <v>41034200</v>
      </c>
      <c r="B62" s="117" t="s">
        <v>205</v>
      </c>
      <c r="C62" s="139">
        <v>10089.8</v>
      </c>
      <c r="D62" s="139">
        <v>2522.6</v>
      </c>
      <c r="E62" s="139">
        <v>2522.6</v>
      </c>
      <c r="F62" s="279">
        <f t="shared" si="3"/>
        <v>25.001486649884043</v>
      </c>
      <c r="G62" s="280">
        <f t="shared" si="4"/>
        <v>100</v>
      </c>
      <c r="H62" s="138"/>
    </row>
    <row r="63" spans="1:8" ht="19.5" customHeight="1" thickBot="1">
      <c r="A63" s="80" t="s">
        <v>206</v>
      </c>
      <c r="B63" s="75" t="s">
        <v>207</v>
      </c>
      <c r="C63" s="267">
        <v>0</v>
      </c>
      <c r="D63" s="142">
        <v>244</v>
      </c>
      <c r="E63" s="142">
        <v>244</v>
      </c>
      <c r="F63" s="279">
        <f t="shared" si="3"/>
      </c>
      <c r="G63" s="141">
        <f t="shared" si="4"/>
        <v>100</v>
      </c>
      <c r="H63" s="159"/>
    </row>
    <row r="64" spans="1:8" ht="23.25" customHeight="1">
      <c r="A64" s="273">
        <v>41040000</v>
      </c>
      <c r="B64" s="274" t="s">
        <v>208</v>
      </c>
      <c r="C64" s="144">
        <f>SUM(C65)</f>
        <v>902.1</v>
      </c>
      <c r="D64" s="144">
        <f>SUM(D65)</f>
        <v>341.07</v>
      </c>
      <c r="E64" s="144">
        <f>SUM(E65)</f>
        <v>341.07</v>
      </c>
      <c r="F64" s="153">
        <f t="shared" si="3"/>
        <v>37.8084469571001</v>
      </c>
      <c r="G64" s="153">
        <f t="shared" si="4"/>
        <v>100</v>
      </c>
      <c r="H64" s="143"/>
    </row>
    <row r="65" spans="1:8" ht="78" customHeight="1">
      <c r="A65" s="116">
        <v>41050000</v>
      </c>
      <c r="B65" s="117" t="s">
        <v>209</v>
      </c>
      <c r="C65" s="268">
        <v>902.1</v>
      </c>
      <c r="D65" s="142">
        <v>341.07</v>
      </c>
      <c r="E65" s="142">
        <v>341.07</v>
      </c>
      <c r="F65" s="141">
        <f t="shared" si="3"/>
        <v>37.8084469571001</v>
      </c>
      <c r="G65" s="141">
        <f t="shared" si="4"/>
        <v>100</v>
      </c>
      <c r="H65" s="160"/>
    </row>
    <row r="66" spans="1:8" ht="30" customHeight="1">
      <c r="A66" s="273">
        <v>41050000</v>
      </c>
      <c r="B66" s="274" t="s">
        <v>189</v>
      </c>
      <c r="C66" s="275">
        <f>SUM(C67:C73)</f>
        <v>41919.9</v>
      </c>
      <c r="D66" s="275">
        <f>SUM(D67:D73)</f>
        <v>18308.005</v>
      </c>
      <c r="E66" s="275">
        <f>SUM(E67:E73)</f>
        <v>15379.479</v>
      </c>
      <c r="F66" s="146">
        <f t="shared" si="3"/>
        <v>36.68777597274802</v>
      </c>
      <c r="G66" s="146">
        <f t="shared" si="4"/>
        <v>84.00412278672634</v>
      </c>
      <c r="H66" s="138"/>
    </row>
    <row r="67" spans="1:8" ht="128.25" customHeight="1">
      <c r="A67" s="116">
        <v>41050100</v>
      </c>
      <c r="B67" s="272" t="s">
        <v>196</v>
      </c>
      <c r="C67" s="268">
        <v>21735.7</v>
      </c>
      <c r="D67" s="142">
        <v>13772.972</v>
      </c>
      <c r="E67" s="142">
        <v>11340.617</v>
      </c>
      <c r="F67" s="141">
        <f t="shared" si="3"/>
        <v>52.17507142627107</v>
      </c>
      <c r="G67" s="141">
        <f t="shared" si="4"/>
        <v>82.33965044000671</v>
      </c>
      <c r="H67" s="160"/>
    </row>
    <row r="68" spans="1:8" ht="75" customHeight="1">
      <c r="A68" s="116">
        <v>41050200</v>
      </c>
      <c r="B68" s="117" t="s">
        <v>190</v>
      </c>
      <c r="C68" s="268">
        <v>1645.4</v>
      </c>
      <c r="D68" s="142">
        <v>411.3</v>
      </c>
      <c r="E68" s="142">
        <v>69.955</v>
      </c>
      <c r="F68" s="141">
        <f aca="true" t="shared" si="5" ref="F68:G74">IF(C68=0,"",$E68/C68*100)</f>
        <v>4.251549775130667</v>
      </c>
      <c r="G68" s="141">
        <f t="shared" si="5"/>
        <v>17.008266472161438</v>
      </c>
      <c r="H68" s="160"/>
    </row>
    <row r="69" spans="1:8" ht="99" customHeight="1">
      <c r="A69" s="116">
        <v>41050300</v>
      </c>
      <c r="B69" s="117" t="s">
        <v>191</v>
      </c>
      <c r="C69" s="268">
        <v>17131.8</v>
      </c>
      <c r="D69" s="142">
        <v>3545.6</v>
      </c>
      <c r="E69" s="142">
        <v>3391.8</v>
      </c>
      <c r="F69" s="141">
        <f t="shared" si="5"/>
        <v>19.798269884075232</v>
      </c>
      <c r="G69" s="141">
        <f t="shared" si="5"/>
        <v>95.66222924187726</v>
      </c>
      <c r="H69" s="160"/>
    </row>
    <row r="70" spans="1:8" ht="150" customHeight="1">
      <c r="A70" s="116">
        <v>41050700</v>
      </c>
      <c r="B70" s="271" t="s">
        <v>195</v>
      </c>
      <c r="C70" s="269">
        <v>962.8</v>
      </c>
      <c r="D70" s="142">
        <v>250.933</v>
      </c>
      <c r="E70" s="142">
        <v>249.943</v>
      </c>
      <c r="F70" s="141">
        <f t="shared" si="5"/>
        <v>25.960012463647697</v>
      </c>
      <c r="G70" s="141">
        <f t="shared" si="5"/>
        <v>99.60547237708872</v>
      </c>
      <c r="H70" s="138"/>
    </row>
    <row r="71" spans="1:8" ht="61.5" customHeight="1">
      <c r="A71" s="116">
        <v>41051100</v>
      </c>
      <c r="B71" s="117" t="s">
        <v>192</v>
      </c>
      <c r="C71" s="270">
        <v>0</v>
      </c>
      <c r="D71" s="142">
        <v>211.45</v>
      </c>
      <c r="E71" s="142">
        <v>211.45</v>
      </c>
      <c r="F71" s="141">
        <f t="shared" si="5"/>
      </c>
      <c r="G71" s="141">
        <f t="shared" si="5"/>
        <v>100</v>
      </c>
      <c r="H71" s="138"/>
    </row>
    <row r="72" spans="1:13" ht="22.5" customHeight="1">
      <c r="A72" s="116">
        <v>41051200</v>
      </c>
      <c r="B72" s="117" t="s">
        <v>193</v>
      </c>
      <c r="C72" s="270">
        <v>419.7</v>
      </c>
      <c r="D72" s="142">
        <v>105</v>
      </c>
      <c r="E72" s="142">
        <v>105</v>
      </c>
      <c r="F72" s="141">
        <f t="shared" si="5"/>
        <v>25.017869907076484</v>
      </c>
      <c r="G72" s="141">
        <f t="shared" si="5"/>
        <v>100</v>
      </c>
      <c r="H72" s="138"/>
      <c r="M72" s="133"/>
    </row>
    <row r="73" spans="1:8" ht="25.5" customHeight="1" thickBot="1">
      <c r="A73" s="116">
        <v>41053900</v>
      </c>
      <c r="B73" s="117" t="s">
        <v>175</v>
      </c>
      <c r="C73" s="270">
        <v>24.5</v>
      </c>
      <c r="D73" s="142">
        <v>10.75</v>
      </c>
      <c r="E73" s="142">
        <v>10.714</v>
      </c>
      <c r="F73" s="141">
        <f t="shared" si="5"/>
        <v>43.73061224489796</v>
      </c>
      <c r="G73" s="141">
        <f t="shared" si="5"/>
        <v>99.66511627906978</v>
      </c>
      <c r="H73" s="138"/>
    </row>
    <row r="74" spans="1:8" s="12" customFormat="1" ht="29.25" customHeight="1" thickBot="1">
      <c r="A74" s="23"/>
      <c r="B74" s="42" t="s">
        <v>12</v>
      </c>
      <c r="C74" s="161">
        <f>C58+C60+C64+C66</f>
        <v>115324.6</v>
      </c>
      <c r="D74" s="162">
        <f>D58+D60+D64+D66</f>
        <v>35402.325</v>
      </c>
      <c r="E74" s="162">
        <f>E58+E60+E64+E66</f>
        <v>34112.398</v>
      </c>
      <c r="F74" s="163">
        <f>IF(C74=0,"",$E74/C74*100)</f>
        <v>29.579463531631582</v>
      </c>
      <c r="G74" s="164">
        <f t="shared" si="5"/>
        <v>96.35637772377945</v>
      </c>
      <c r="H74" s="158"/>
    </row>
    <row r="75" spans="1:8" s="26" customFormat="1" ht="27" customHeight="1" thickBot="1">
      <c r="A75" s="47"/>
      <c r="B75" s="4" t="s">
        <v>24</v>
      </c>
      <c r="C75" s="165"/>
      <c r="D75" s="166" t="s">
        <v>17</v>
      </c>
      <c r="E75" s="167"/>
      <c r="F75" s="167"/>
      <c r="G75" s="168"/>
      <c r="H75" s="169"/>
    </row>
    <row r="76" spans="1:8" s="19" customFormat="1" ht="20.25" customHeight="1">
      <c r="A76" s="121" t="s">
        <v>157</v>
      </c>
      <c r="B76" s="48" t="s">
        <v>26</v>
      </c>
      <c r="C76" s="170">
        <v>15228.6</v>
      </c>
      <c r="D76" s="170">
        <v>4481.96</v>
      </c>
      <c r="E76" s="171">
        <v>3910.453</v>
      </c>
      <c r="F76" s="171">
        <f aca="true" t="shared" si="6" ref="F76:F87">IF(C76=0,"",IF(($E76/C76*100)&gt;=200,"В/100",$E76/C76*100))</f>
        <v>25.67834863349224</v>
      </c>
      <c r="G76" s="172">
        <f>IF(D76=0,"",IF((E76/D76*100)&gt;=200,"В/100",E76/D76*100))</f>
        <v>87.2487260038019</v>
      </c>
      <c r="H76" s="173"/>
    </row>
    <row r="77" spans="1:8" s="19" customFormat="1" ht="20.25" customHeight="1">
      <c r="A77" s="122" t="s">
        <v>158</v>
      </c>
      <c r="B77" s="49" t="s">
        <v>27</v>
      </c>
      <c r="C77" s="174">
        <v>36149.82</v>
      </c>
      <c r="D77" s="174">
        <v>12273.344</v>
      </c>
      <c r="E77" s="175">
        <v>8828.492</v>
      </c>
      <c r="F77" s="175">
        <f t="shared" si="6"/>
        <v>24.421952861729327</v>
      </c>
      <c r="G77" s="176">
        <f>IF(D77=0,"",IF((E77/D77*100)&gt;=200,"В/100",E77/D77*100))</f>
        <v>71.93224601217078</v>
      </c>
      <c r="H77" s="173"/>
    </row>
    <row r="78" spans="1:8" s="19" customFormat="1" ht="20.25" customHeight="1">
      <c r="A78" s="123" t="s">
        <v>159</v>
      </c>
      <c r="B78" s="51" t="s">
        <v>165</v>
      </c>
      <c r="C78" s="177">
        <v>44335.38</v>
      </c>
      <c r="D78" s="178">
        <v>19051.903</v>
      </c>
      <c r="E78" s="178">
        <v>15948.246</v>
      </c>
      <c r="F78" s="178">
        <f t="shared" si="6"/>
        <v>35.97182656379623</v>
      </c>
      <c r="G78" s="179">
        <f>IF(D78=0,"",IF((E78/D78*100)&gt;=200,"В/100",E78/D78*100))</f>
        <v>83.70946461358743</v>
      </c>
      <c r="H78" s="180"/>
    </row>
    <row r="79" spans="1:8" s="19" customFormat="1" ht="20.25" customHeight="1">
      <c r="A79" s="122" t="s">
        <v>160</v>
      </c>
      <c r="B79" s="52" t="s">
        <v>28</v>
      </c>
      <c r="C79" s="177">
        <v>1540.4</v>
      </c>
      <c r="D79" s="177">
        <v>665.247</v>
      </c>
      <c r="E79" s="178">
        <v>505.783</v>
      </c>
      <c r="F79" s="178">
        <f t="shared" si="6"/>
        <v>32.83452350038951</v>
      </c>
      <c r="G79" s="179">
        <f aca="true" t="shared" si="7" ref="G79:G93">IF(D79=0,"",IF((E79/D79*100)&gt;=200,"В/100",E79/D79*100))</f>
        <v>76.02935451042997</v>
      </c>
      <c r="H79" s="181"/>
    </row>
    <row r="80" spans="1:8" s="19" customFormat="1" ht="20.25" customHeight="1">
      <c r="A80" s="123" t="s">
        <v>161</v>
      </c>
      <c r="B80" s="51" t="s">
        <v>29</v>
      </c>
      <c r="C80" s="177">
        <v>1830.4</v>
      </c>
      <c r="D80" s="177">
        <v>553.266</v>
      </c>
      <c r="E80" s="178">
        <v>407.086</v>
      </c>
      <c r="F80" s="178">
        <f t="shared" si="6"/>
        <v>22.24027534965035</v>
      </c>
      <c r="G80" s="179">
        <f t="shared" si="7"/>
        <v>73.57871259032727</v>
      </c>
      <c r="H80" s="173"/>
    </row>
    <row r="81" spans="1:8" s="19" customFormat="1" ht="20.25" customHeight="1">
      <c r="A81" s="123" t="s">
        <v>162</v>
      </c>
      <c r="B81" s="51" t="s">
        <v>92</v>
      </c>
      <c r="C81" s="177">
        <v>3678.7</v>
      </c>
      <c r="D81" s="177">
        <v>1412</v>
      </c>
      <c r="E81" s="178">
        <v>1220.892</v>
      </c>
      <c r="F81" s="178">
        <f t="shared" si="6"/>
        <v>33.18813711365428</v>
      </c>
      <c r="G81" s="179">
        <f t="shared" si="7"/>
        <v>86.46543909348442</v>
      </c>
      <c r="H81" s="173"/>
    </row>
    <row r="82" spans="1:8" s="19" customFormat="1" ht="23.25" customHeight="1">
      <c r="A82" s="123" t="s">
        <v>163</v>
      </c>
      <c r="B82" s="51" t="s">
        <v>168</v>
      </c>
      <c r="C82" s="177">
        <v>1500</v>
      </c>
      <c r="D82" s="177">
        <v>705</v>
      </c>
      <c r="E82" s="178">
        <v>65.411</v>
      </c>
      <c r="F82" s="178">
        <f t="shared" si="6"/>
        <v>4.360733333333333</v>
      </c>
      <c r="G82" s="179">
        <f t="shared" si="7"/>
        <v>9.278156028368794</v>
      </c>
      <c r="H82" s="173"/>
    </row>
    <row r="83" spans="1:8" s="19" customFormat="1" ht="24.75" customHeight="1">
      <c r="A83" s="123" t="s">
        <v>169</v>
      </c>
      <c r="B83" s="53" t="s">
        <v>170</v>
      </c>
      <c r="C83" s="177">
        <v>20</v>
      </c>
      <c r="D83" s="177">
        <v>20</v>
      </c>
      <c r="E83" s="178"/>
      <c r="F83" s="178">
        <f t="shared" si="6"/>
        <v>0</v>
      </c>
      <c r="G83" s="179">
        <f t="shared" si="7"/>
        <v>0</v>
      </c>
      <c r="H83" s="173"/>
    </row>
    <row r="84" spans="1:8" s="19" customFormat="1" ht="18.75" customHeight="1">
      <c r="A84" s="262" t="s">
        <v>164</v>
      </c>
      <c r="B84" s="263" t="s">
        <v>171</v>
      </c>
      <c r="C84" s="178"/>
      <c r="D84" s="178"/>
      <c r="E84" s="178"/>
      <c r="F84" s="178">
        <f t="shared" si="6"/>
      </c>
      <c r="G84" s="179">
        <f t="shared" si="7"/>
      </c>
      <c r="H84" s="173"/>
    </row>
    <row r="85" spans="1:8" s="19" customFormat="1" ht="39.75" customHeight="1">
      <c r="A85" s="123" t="s">
        <v>172</v>
      </c>
      <c r="B85" s="53" t="s">
        <v>173</v>
      </c>
      <c r="C85" s="177">
        <v>50</v>
      </c>
      <c r="D85" s="177">
        <v>50</v>
      </c>
      <c r="E85" s="178"/>
      <c r="F85" s="178">
        <f>IF(C85=0,"",IF(($E85/C85*100)&gt;=200,"В/100",$E85/C85*100))</f>
        <v>0</v>
      </c>
      <c r="G85" s="179">
        <f>IF(D85=0,"",IF((E85/D85*100)&gt;=200,"В/100",E85/D85*100))</f>
        <v>0</v>
      </c>
      <c r="H85" s="173"/>
    </row>
    <row r="86" spans="1:8" s="19" customFormat="1" ht="27" customHeight="1">
      <c r="A86" s="276" t="s">
        <v>198</v>
      </c>
      <c r="B86" s="53" t="s">
        <v>199</v>
      </c>
      <c r="C86" s="177">
        <v>244</v>
      </c>
      <c r="D86" s="177">
        <v>244</v>
      </c>
      <c r="E86" s="178"/>
      <c r="F86" s="178">
        <f>IF(C86=0,"",IF(($E86/C86*100)&gt;=200,"В/100",$E86/C86*100))</f>
        <v>0</v>
      </c>
      <c r="G86" s="277">
        <f>IF(D86=0,"",IF((E86/D86*100)&gt;=200,"В/100",E86/D86*100))</f>
        <v>0</v>
      </c>
      <c r="H86" s="173"/>
    </row>
    <row r="87" spans="1:8" s="19" customFormat="1" ht="20.25" customHeight="1">
      <c r="A87" s="128" t="s">
        <v>174</v>
      </c>
      <c r="B87" s="51" t="s">
        <v>11</v>
      </c>
      <c r="C87" s="178">
        <v>10</v>
      </c>
      <c r="D87" s="178">
        <v>10</v>
      </c>
      <c r="E87" s="178"/>
      <c r="F87" s="178">
        <f t="shared" si="6"/>
        <v>0</v>
      </c>
      <c r="G87" s="178">
        <f t="shared" si="7"/>
        <v>0</v>
      </c>
      <c r="H87" s="173"/>
    </row>
    <row r="88" spans="1:8" s="27" customFormat="1" ht="27.75" customHeight="1" thickBot="1">
      <c r="A88" s="126"/>
      <c r="B88" s="127" t="s">
        <v>56</v>
      </c>
      <c r="C88" s="251">
        <f>SUM(C76:C87)</f>
        <v>104587.29999999997</v>
      </c>
      <c r="D88" s="251">
        <f>SUM(D76:D87)</f>
        <v>39466.72</v>
      </c>
      <c r="E88" s="251">
        <f>SUM(E76:E87)</f>
        <v>30886.362999999998</v>
      </c>
      <c r="F88" s="251">
        <f>IF(C88=0,"",IF(($E88/C88*100)&gt;=200,"В/100",$E88/C88*100))</f>
        <v>29.531657285349183</v>
      </c>
      <c r="G88" s="252">
        <f t="shared" si="7"/>
        <v>78.25925995370275</v>
      </c>
      <c r="H88" s="186"/>
    </row>
    <row r="89" spans="1:8" s="19" customFormat="1" ht="39" customHeight="1" hidden="1" thickBot="1">
      <c r="A89" s="58">
        <v>250339</v>
      </c>
      <c r="B89" s="59" t="s">
        <v>93</v>
      </c>
      <c r="C89" s="187"/>
      <c r="D89" s="187"/>
      <c r="E89" s="188"/>
      <c r="F89" s="253">
        <f>IF(C89=0,"",IF(($E89/C89*100)&gt;=200,"В/100",$E89/C89*100))</f>
      </c>
      <c r="G89" s="254">
        <f t="shared" si="7"/>
      </c>
      <c r="H89" s="180"/>
    </row>
    <row r="90" spans="1:8" s="19" customFormat="1" ht="26.25" customHeight="1">
      <c r="A90" s="260">
        <v>9000</v>
      </c>
      <c r="B90" s="261" t="s">
        <v>179</v>
      </c>
      <c r="C90" s="189"/>
      <c r="D90" s="189"/>
      <c r="E90" s="189"/>
      <c r="F90" s="264"/>
      <c r="G90" s="264"/>
      <c r="H90" s="180"/>
    </row>
    <row r="91" spans="1:8" s="19" customFormat="1" ht="38.25" customHeight="1">
      <c r="A91" s="125" t="s">
        <v>200</v>
      </c>
      <c r="B91" s="120" t="s">
        <v>201</v>
      </c>
      <c r="C91" s="189">
        <v>10089.8</v>
      </c>
      <c r="D91" s="189">
        <v>2522.6</v>
      </c>
      <c r="E91" s="189">
        <v>2522.6</v>
      </c>
      <c r="F91" s="189">
        <f>IF(C91=0,"",IF(($E91/C91*100)&gt;=200,"В/100",$E91/C91*100))</f>
        <v>25.001486649884043</v>
      </c>
      <c r="G91" s="189">
        <f>IF(D91=0,"",IF((E91/D91*100)&gt;=200,"В/100",E91/D91*100))</f>
        <v>100</v>
      </c>
      <c r="H91" s="180"/>
    </row>
    <row r="92" spans="1:8" s="19" customFormat="1" ht="24" customHeight="1">
      <c r="A92" s="125" t="s">
        <v>176</v>
      </c>
      <c r="B92" s="120" t="s">
        <v>175</v>
      </c>
      <c r="C92" s="189">
        <v>90</v>
      </c>
      <c r="D92" s="189">
        <v>90</v>
      </c>
      <c r="E92" s="189"/>
      <c r="F92" s="189">
        <f>IF(C92=0,"",IF(($E92/C92*100)&gt;=200,"В/100",$E92/C92*100))</f>
        <v>0</v>
      </c>
      <c r="G92" s="189">
        <f>IF(D92=0,"",IF((E92/D92*100)&gt;=200,"В/100",E92/D92*100))</f>
        <v>0</v>
      </c>
      <c r="H92" s="180"/>
    </row>
    <row r="93" spans="1:8" s="19" customFormat="1" ht="39" customHeight="1" thickBot="1">
      <c r="A93" s="255" t="s">
        <v>177</v>
      </c>
      <c r="B93" s="256" t="s">
        <v>178</v>
      </c>
      <c r="C93" s="257"/>
      <c r="D93" s="257"/>
      <c r="E93" s="257"/>
      <c r="F93" s="258">
        <f>IF(C93=0,"",IF(($E93/C93*100)&gt;=200,"В/100",$E93/C93*100))</f>
      </c>
      <c r="G93" s="259">
        <f t="shared" si="7"/>
      </c>
      <c r="H93" s="180"/>
    </row>
    <row r="94" spans="1:8" s="27" customFormat="1" ht="29.25" customHeight="1" thickBot="1">
      <c r="A94" s="28"/>
      <c r="B94" s="41" t="s">
        <v>57</v>
      </c>
      <c r="C94" s="190">
        <f>C88+C89+C92+C93+C91</f>
        <v>114767.09999999998</v>
      </c>
      <c r="D94" s="190">
        <f>D88+D89+D92+D93+D91</f>
        <v>42079.32</v>
      </c>
      <c r="E94" s="190">
        <f>E88+E89+E92+E93+E91</f>
        <v>33408.962999999996</v>
      </c>
      <c r="F94" s="190">
        <f>IF(C94=0,"",IF(($E94/C94*100)&gt;=200,"В/100",$E94/C94*100))</f>
        <v>29.110226711313608</v>
      </c>
      <c r="G94" s="185">
        <f>IF(D94=0,"",IF((E94/D94*100)&gt;=200,"В/100",E94/D94*100))</f>
        <v>79.39520648147355</v>
      </c>
      <c r="H94" s="191"/>
    </row>
    <row r="95" spans="1:8" s="27" customFormat="1" ht="27.75" customHeight="1" thickBot="1">
      <c r="A95" s="61"/>
      <c r="B95" s="30" t="s">
        <v>60</v>
      </c>
      <c r="C95" s="192"/>
      <c r="D95" s="192"/>
      <c r="E95" s="193"/>
      <c r="F95" s="192"/>
      <c r="G95" s="194"/>
      <c r="H95" s="195"/>
    </row>
    <row r="96" spans="1:8" s="19" customFormat="1" ht="20.25">
      <c r="A96" s="36">
        <v>602000</v>
      </c>
      <c r="B96" s="35" t="s">
        <v>32</v>
      </c>
      <c r="C96" s="196"/>
      <c r="D96" s="281">
        <f>D97-D98+D122+D123</f>
        <v>-1012.95</v>
      </c>
      <c r="E96" s="281">
        <f>E97-E98+E122+E123</f>
        <v>-703.417</v>
      </c>
      <c r="F96" s="196"/>
      <c r="G96" s="197"/>
      <c r="H96" s="173"/>
    </row>
    <row r="97" spans="1:8" s="19" customFormat="1" ht="20.25">
      <c r="A97" s="13">
        <v>602100</v>
      </c>
      <c r="B97" s="14" t="s">
        <v>33</v>
      </c>
      <c r="C97" s="198"/>
      <c r="D97" s="155">
        <v>259</v>
      </c>
      <c r="E97" s="155">
        <v>1762.918</v>
      </c>
      <c r="F97" s="198"/>
      <c r="G97" s="199"/>
      <c r="H97" s="200"/>
    </row>
    <row r="98" spans="1:8" s="19" customFormat="1" ht="19.5" customHeight="1">
      <c r="A98" s="13">
        <v>602200</v>
      </c>
      <c r="B98" s="14" t="s">
        <v>34</v>
      </c>
      <c r="C98" s="198">
        <f>(C100+C101)</f>
        <v>0</v>
      </c>
      <c r="D98" s="154"/>
      <c r="E98" s="154">
        <v>2539.899</v>
      </c>
      <c r="F98" s="198"/>
      <c r="G98" s="199"/>
      <c r="H98" s="173"/>
    </row>
    <row r="99" spans="1:8" s="19" customFormat="1" ht="20.25" hidden="1">
      <c r="A99" s="13"/>
      <c r="B99" s="14" t="s">
        <v>15</v>
      </c>
      <c r="C99" s="198">
        <v>0</v>
      </c>
      <c r="D99" s="155"/>
      <c r="E99" s="155"/>
      <c r="F99" s="198"/>
      <c r="G99" s="199"/>
      <c r="H99" s="173"/>
    </row>
    <row r="100" spans="1:8" s="19" customFormat="1" ht="20.25" hidden="1">
      <c r="A100" s="13"/>
      <c r="B100" s="14" t="s">
        <v>13</v>
      </c>
      <c r="C100" s="198">
        <v>0</v>
      </c>
      <c r="D100" s="155">
        <v>19491.17949</v>
      </c>
      <c r="E100" s="155">
        <v>19491.17949</v>
      </c>
      <c r="F100" s="198"/>
      <c r="G100" s="199"/>
      <c r="H100" s="180"/>
    </row>
    <row r="101" spans="1:8" s="19" customFormat="1" ht="20.25" hidden="1">
      <c r="A101" s="13"/>
      <c r="B101" s="14" t="s">
        <v>14</v>
      </c>
      <c r="C101" s="198">
        <f>SUM(C103:C121)</f>
        <v>0</v>
      </c>
      <c r="D101" s="154">
        <f>SUM(D103:D121)</f>
        <v>37715.60008999999</v>
      </c>
      <c r="E101" s="154">
        <f>SUM(E103:E121)</f>
        <v>37715.60008999999</v>
      </c>
      <c r="F101" s="198"/>
      <c r="G101" s="199"/>
      <c r="H101" s="173"/>
    </row>
    <row r="102" spans="1:8" s="19" customFormat="1" ht="20.25" hidden="1">
      <c r="A102" s="13"/>
      <c r="B102" s="14" t="s">
        <v>16</v>
      </c>
      <c r="C102" s="198">
        <v>0</v>
      </c>
      <c r="D102" s="155"/>
      <c r="E102" s="155"/>
      <c r="F102" s="198"/>
      <c r="G102" s="199"/>
      <c r="H102" s="173"/>
    </row>
    <row r="103" spans="1:8" s="31" customFormat="1" ht="20.25" hidden="1">
      <c r="A103" s="32"/>
      <c r="B103" s="33" t="s">
        <v>36</v>
      </c>
      <c r="C103" s="201">
        <v>0</v>
      </c>
      <c r="D103" s="282">
        <v>25546.87936</v>
      </c>
      <c r="E103" s="282">
        <v>25546.87936</v>
      </c>
      <c r="F103" s="201"/>
      <c r="G103" s="202"/>
      <c r="H103" s="203"/>
    </row>
    <row r="104" spans="1:8" s="31" customFormat="1" ht="20.25" hidden="1">
      <c r="A104" s="32"/>
      <c r="B104" s="33" t="s">
        <v>37</v>
      </c>
      <c r="C104" s="201">
        <v>0</v>
      </c>
      <c r="D104" s="282"/>
      <c r="E104" s="282"/>
      <c r="F104" s="201"/>
      <c r="G104" s="202"/>
      <c r="H104" s="203"/>
    </row>
    <row r="105" spans="1:8" s="31" customFormat="1" ht="20.25" hidden="1">
      <c r="A105" s="32"/>
      <c r="B105" s="33" t="s">
        <v>55</v>
      </c>
      <c r="C105" s="201">
        <v>0</v>
      </c>
      <c r="D105" s="282"/>
      <c r="E105" s="282"/>
      <c r="F105" s="201"/>
      <c r="G105" s="202"/>
      <c r="H105" s="203"/>
    </row>
    <row r="106" spans="1:8" s="31" customFormat="1" ht="20.25" hidden="1">
      <c r="A106" s="32"/>
      <c r="B106" s="33" t="s">
        <v>53</v>
      </c>
      <c r="C106" s="201">
        <v>0</v>
      </c>
      <c r="D106" s="282">
        <v>4501.8</v>
      </c>
      <c r="E106" s="282">
        <v>4501.8</v>
      </c>
      <c r="F106" s="201"/>
      <c r="G106" s="202"/>
      <c r="H106" s="203"/>
    </row>
    <row r="107" spans="1:8" s="31" customFormat="1" ht="20.25" hidden="1">
      <c r="A107" s="32"/>
      <c r="B107" s="33" t="s">
        <v>38</v>
      </c>
      <c r="C107" s="201">
        <v>0</v>
      </c>
      <c r="D107" s="282"/>
      <c r="E107" s="282"/>
      <c r="F107" s="201"/>
      <c r="G107" s="202"/>
      <c r="H107" s="203"/>
    </row>
    <row r="108" spans="1:8" s="31" customFormat="1" ht="31.5" hidden="1">
      <c r="A108" s="32"/>
      <c r="B108" s="33" t="s">
        <v>39</v>
      </c>
      <c r="C108" s="201">
        <v>0</v>
      </c>
      <c r="D108" s="282"/>
      <c r="E108" s="282"/>
      <c r="F108" s="201"/>
      <c r="G108" s="202"/>
      <c r="H108" s="203"/>
    </row>
    <row r="109" spans="1:8" s="31" customFormat="1" ht="20.25" hidden="1">
      <c r="A109" s="32"/>
      <c r="B109" s="33" t="s">
        <v>40</v>
      </c>
      <c r="C109" s="201">
        <v>0</v>
      </c>
      <c r="D109" s="282"/>
      <c r="E109" s="282"/>
      <c r="F109" s="201"/>
      <c r="G109" s="202"/>
      <c r="H109" s="203"/>
    </row>
    <row r="110" spans="1:8" s="31" customFormat="1" ht="20.25" hidden="1">
      <c r="A110" s="32"/>
      <c r="B110" s="33" t="s">
        <v>41</v>
      </c>
      <c r="C110" s="201">
        <v>0</v>
      </c>
      <c r="D110" s="282">
        <v>1854.83313</v>
      </c>
      <c r="E110" s="282">
        <v>1854.83313</v>
      </c>
      <c r="F110" s="201"/>
      <c r="G110" s="202"/>
      <c r="H110" s="203"/>
    </row>
    <row r="111" spans="1:8" s="31" customFormat="1" ht="20.25" hidden="1">
      <c r="A111" s="32"/>
      <c r="B111" s="33" t="s">
        <v>42</v>
      </c>
      <c r="C111" s="201">
        <v>0</v>
      </c>
      <c r="D111" s="282"/>
      <c r="E111" s="282"/>
      <c r="F111" s="201"/>
      <c r="G111" s="202"/>
      <c r="H111" s="203"/>
    </row>
    <row r="112" spans="1:8" s="31" customFormat="1" ht="20.25" hidden="1">
      <c r="A112" s="32"/>
      <c r="B112" s="33" t="s">
        <v>43</v>
      </c>
      <c r="C112" s="201">
        <v>0</v>
      </c>
      <c r="D112" s="282"/>
      <c r="E112" s="282"/>
      <c r="F112" s="201"/>
      <c r="G112" s="202"/>
      <c r="H112" s="203"/>
    </row>
    <row r="113" spans="1:8" s="31" customFormat="1" ht="17.25" customHeight="1" hidden="1">
      <c r="A113" s="32"/>
      <c r="B113" s="33" t="s">
        <v>44</v>
      </c>
      <c r="C113" s="201">
        <v>0</v>
      </c>
      <c r="D113" s="282"/>
      <c r="E113" s="282"/>
      <c r="F113" s="201"/>
      <c r="G113" s="202"/>
      <c r="H113" s="203"/>
    </row>
    <row r="114" spans="1:8" s="31" customFormat="1" ht="20.25" hidden="1">
      <c r="A114" s="32"/>
      <c r="B114" s="33" t="s">
        <v>45</v>
      </c>
      <c r="C114" s="201">
        <v>0</v>
      </c>
      <c r="D114" s="282"/>
      <c r="E114" s="282"/>
      <c r="F114" s="201"/>
      <c r="G114" s="202"/>
      <c r="H114" s="203"/>
    </row>
    <row r="115" spans="1:8" s="31" customFormat="1" ht="18.75" customHeight="1" hidden="1">
      <c r="A115" s="32"/>
      <c r="B115" s="33" t="s">
        <v>46</v>
      </c>
      <c r="C115" s="201">
        <v>0</v>
      </c>
      <c r="D115" s="282">
        <v>1809</v>
      </c>
      <c r="E115" s="282">
        <v>1809</v>
      </c>
      <c r="F115" s="201"/>
      <c r="G115" s="202"/>
      <c r="H115" s="203"/>
    </row>
    <row r="116" spans="1:8" s="31" customFormat="1" ht="20.25" hidden="1">
      <c r="A116" s="32"/>
      <c r="B116" s="33" t="s">
        <v>47</v>
      </c>
      <c r="C116" s="201">
        <v>0</v>
      </c>
      <c r="D116" s="282">
        <v>425.6</v>
      </c>
      <c r="E116" s="282">
        <v>425.6</v>
      </c>
      <c r="F116" s="201"/>
      <c r="G116" s="202"/>
      <c r="H116" s="203"/>
    </row>
    <row r="117" spans="1:8" s="31" customFormat="1" ht="20.25" hidden="1">
      <c r="A117" s="32"/>
      <c r="B117" s="33" t="s">
        <v>0</v>
      </c>
      <c r="C117" s="201">
        <v>0</v>
      </c>
      <c r="D117" s="282">
        <v>3087</v>
      </c>
      <c r="E117" s="282">
        <v>3087</v>
      </c>
      <c r="F117" s="201"/>
      <c r="G117" s="202"/>
      <c r="H117" s="203"/>
    </row>
    <row r="118" spans="1:8" s="31" customFormat="1" ht="31.5" hidden="1">
      <c r="A118" s="32"/>
      <c r="B118" s="33" t="s">
        <v>67</v>
      </c>
      <c r="C118" s="201">
        <v>0</v>
      </c>
      <c r="D118" s="282">
        <v>323.91757</v>
      </c>
      <c r="E118" s="282">
        <v>323.91757</v>
      </c>
      <c r="F118" s="201"/>
      <c r="G118" s="202"/>
      <c r="H118" s="203"/>
    </row>
    <row r="119" spans="1:8" s="31" customFormat="1" ht="20.25" hidden="1">
      <c r="A119" s="32"/>
      <c r="B119" s="33" t="s">
        <v>62</v>
      </c>
      <c r="C119" s="201">
        <v>0</v>
      </c>
      <c r="D119" s="282">
        <v>163.77936</v>
      </c>
      <c r="E119" s="282">
        <v>163.77936</v>
      </c>
      <c r="F119" s="201"/>
      <c r="G119" s="202"/>
      <c r="H119" s="204"/>
    </row>
    <row r="120" spans="1:8" s="31" customFormat="1" ht="20.25" hidden="1">
      <c r="A120" s="32"/>
      <c r="B120" s="33" t="s">
        <v>48</v>
      </c>
      <c r="C120" s="201">
        <v>0</v>
      </c>
      <c r="D120" s="282"/>
      <c r="E120" s="282"/>
      <c r="F120" s="201"/>
      <c r="G120" s="202"/>
      <c r="H120" s="204"/>
    </row>
    <row r="121" spans="1:8" s="31" customFormat="1" ht="20.25" hidden="1">
      <c r="A121" s="32"/>
      <c r="B121" s="33" t="s">
        <v>49</v>
      </c>
      <c r="C121" s="201">
        <v>0</v>
      </c>
      <c r="D121" s="282">
        <v>2.79067</v>
      </c>
      <c r="E121" s="282">
        <v>2.79067</v>
      </c>
      <c r="F121" s="201"/>
      <c r="G121" s="202"/>
      <c r="H121" s="204"/>
    </row>
    <row r="122" spans="1:8" s="19" customFormat="1" ht="20.25">
      <c r="A122" s="13">
        <v>602300</v>
      </c>
      <c r="B122" s="14" t="s">
        <v>35</v>
      </c>
      <c r="C122" s="198">
        <v>0</v>
      </c>
      <c r="D122" s="155"/>
      <c r="E122" s="155">
        <v>73.564</v>
      </c>
      <c r="F122" s="198"/>
      <c r="G122" s="199"/>
      <c r="H122" s="173"/>
    </row>
    <row r="123" spans="1:8" s="19" customFormat="1" ht="38.25" thickBot="1">
      <c r="A123" s="13">
        <v>602400</v>
      </c>
      <c r="B123" s="14" t="s">
        <v>22</v>
      </c>
      <c r="C123" s="198"/>
      <c r="D123" s="281">
        <v>-1271.95</v>
      </c>
      <c r="E123" s="281"/>
      <c r="F123" s="198"/>
      <c r="G123" s="199"/>
      <c r="H123" s="173"/>
    </row>
    <row r="124" spans="1:8" s="19" customFormat="1" ht="21" customHeight="1" hidden="1" thickBot="1">
      <c r="A124" s="37">
        <v>603000</v>
      </c>
      <c r="B124" s="34" t="s">
        <v>30</v>
      </c>
      <c r="C124" s="205">
        <v>0</v>
      </c>
      <c r="D124" s="206"/>
      <c r="E124" s="155"/>
      <c r="F124" s="205"/>
      <c r="G124" s="207"/>
      <c r="H124" s="173"/>
    </row>
    <row r="125" spans="1:8" s="19" customFormat="1" ht="26.25" customHeight="1" thickBot="1">
      <c r="A125" s="56"/>
      <c r="B125" s="41" t="s">
        <v>61</v>
      </c>
      <c r="C125" s="208">
        <f>+C96+C124</f>
        <v>0</v>
      </c>
      <c r="D125" s="209">
        <f>+D96+D124</f>
        <v>-1012.95</v>
      </c>
      <c r="E125" s="209">
        <f>+E96+E124</f>
        <v>-703.417</v>
      </c>
      <c r="F125" s="208"/>
      <c r="G125" s="210"/>
      <c r="H125" s="173"/>
    </row>
    <row r="126" spans="3:8" s="19" customFormat="1" ht="18">
      <c r="C126" s="88"/>
      <c r="D126" s="89"/>
      <c r="E126" s="90"/>
      <c r="F126" s="88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2:8" s="19" customFormat="1" ht="35.25" customHeight="1">
      <c r="B128" s="19" t="s">
        <v>210</v>
      </c>
      <c r="C128" s="91"/>
      <c r="D128" s="92"/>
      <c r="E128" s="62" t="s">
        <v>211</v>
      </c>
      <c r="F128" s="91"/>
      <c r="G128" s="91"/>
      <c r="H128" s="87"/>
    </row>
    <row r="129" spans="3:8" s="19" customFormat="1" ht="18">
      <c r="C129" s="91"/>
      <c r="D129" s="92"/>
      <c r="E129" s="9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ht="18.75">
      <c r="C153" s="86"/>
      <c r="D153" s="94"/>
      <c r="E153" s="94"/>
      <c r="F153" s="94"/>
      <c r="G153" s="86"/>
      <c r="H153" s="86"/>
    </row>
    <row r="154" spans="3:8" ht="18.75">
      <c r="C154" s="86"/>
      <c r="D154" s="94"/>
      <c r="E154" s="94"/>
      <c r="F154" s="94"/>
      <c r="G154" s="86"/>
      <c r="H154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5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86" t="s">
        <v>213</v>
      </c>
      <c r="D1" s="286"/>
      <c r="E1" s="286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11">
        <f>C5</f>
        <v>38.400000000000006</v>
      </c>
      <c r="D4" s="212">
        <f>D5</f>
        <v>11.455</v>
      </c>
      <c r="E4" s="213">
        <f aca="true" t="shared" si="0" ref="E4:E22">IF(C4=0,"",$D4/C4*100)</f>
        <v>29.830729166666664</v>
      </c>
    </row>
    <row r="5" spans="1:5" s="25" customFormat="1" ht="23.25" customHeight="1" thickBot="1">
      <c r="A5" s="73">
        <v>19000000</v>
      </c>
      <c r="B5" s="74" t="s">
        <v>66</v>
      </c>
      <c r="C5" s="214">
        <f>C6</f>
        <v>38.400000000000006</v>
      </c>
      <c r="D5" s="215">
        <f>D6</f>
        <v>11.455</v>
      </c>
      <c r="E5" s="213">
        <f t="shared" si="0"/>
        <v>29.830729166666664</v>
      </c>
    </row>
    <row r="6" spans="1:5" s="25" customFormat="1" ht="20.25" customHeight="1" thickBot="1">
      <c r="A6" s="76">
        <v>19010000</v>
      </c>
      <c r="B6" s="77" t="s">
        <v>21</v>
      </c>
      <c r="C6" s="216">
        <f>C7+C8+C9</f>
        <v>38.400000000000006</v>
      </c>
      <c r="D6" s="216">
        <f>D7+D8+D9</f>
        <v>11.455</v>
      </c>
      <c r="E6" s="213">
        <f t="shared" si="0"/>
        <v>29.830729166666664</v>
      </c>
    </row>
    <row r="7" spans="1:5" s="25" customFormat="1" ht="36" customHeight="1" thickBot="1">
      <c r="A7" s="80" t="s">
        <v>113</v>
      </c>
      <c r="B7" s="75" t="s">
        <v>83</v>
      </c>
      <c r="C7" s="217">
        <v>19.3</v>
      </c>
      <c r="D7" s="218">
        <v>6.622</v>
      </c>
      <c r="E7" s="213">
        <f t="shared" si="0"/>
        <v>34.310880829015545</v>
      </c>
    </row>
    <row r="8" spans="1:5" s="12" customFormat="1" ht="26.25" customHeight="1" thickBot="1">
      <c r="A8" s="80" t="s">
        <v>114</v>
      </c>
      <c r="B8" s="75" t="s">
        <v>84</v>
      </c>
      <c r="C8" s="217">
        <v>2.5</v>
      </c>
      <c r="D8" s="218">
        <v>0.569</v>
      </c>
      <c r="E8" s="213">
        <f t="shared" si="0"/>
        <v>22.759999999999998</v>
      </c>
    </row>
    <row r="9" spans="1:5" s="2" customFormat="1" ht="22.5" customHeight="1" thickBot="1">
      <c r="A9" s="104" t="s">
        <v>115</v>
      </c>
      <c r="B9" s="105" t="s">
        <v>85</v>
      </c>
      <c r="C9" s="219">
        <v>16.6</v>
      </c>
      <c r="D9" s="219">
        <v>4.264</v>
      </c>
      <c r="E9" s="220">
        <f t="shared" si="0"/>
        <v>25.686746987951807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940.9</v>
      </c>
      <c r="D10" s="136">
        <f>D11+D14</f>
        <v>376.101</v>
      </c>
      <c r="E10" s="221">
        <f t="shared" si="0"/>
        <v>39.97247316399192</v>
      </c>
    </row>
    <row r="11" spans="1:5" s="2" customFormat="1" ht="20.25">
      <c r="A11" s="106">
        <v>24000000</v>
      </c>
      <c r="B11" s="107" t="s">
        <v>90</v>
      </c>
      <c r="C11" s="222">
        <f>C12+C13</f>
        <v>5.3</v>
      </c>
      <c r="D11" s="222">
        <f>D12+D13</f>
        <v>0</v>
      </c>
      <c r="E11" s="222">
        <f t="shared" si="0"/>
        <v>0</v>
      </c>
    </row>
    <row r="12" spans="1:5" s="2" customFormat="1" ht="56.25">
      <c r="A12" s="99">
        <v>24062100</v>
      </c>
      <c r="B12" s="97" t="s">
        <v>133</v>
      </c>
      <c r="C12" s="141">
        <v>0.3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194</v>
      </c>
      <c r="C13" s="141">
        <v>5</v>
      </c>
      <c r="D13" s="141">
        <v>0</v>
      </c>
      <c r="E13" s="141">
        <f t="shared" si="0"/>
        <v>0</v>
      </c>
    </row>
    <row r="14" spans="1:5" s="2" customFormat="1" ht="24" customHeight="1" thickBot="1">
      <c r="A14" s="16">
        <v>25000000</v>
      </c>
      <c r="B14" s="17" t="s">
        <v>10</v>
      </c>
      <c r="C14" s="223">
        <v>935.6</v>
      </c>
      <c r="D14" s="223">
        <v>376.101</v>
      </c>
      <c r="E14" s="141">
        <f t="shared" si="0"/>
        <v>40.198909790508765</v>
      </c>
    </row>
    <row r="15" spans="1:5" s="2" customFormat="1" ht="21" thickBot="1">
      <c r="A15" s="39">
        <v>30000000</v>
      </c>
      <c r="B15" s="40" t="s">
        <v>31</v>
      </c>
      <c r="C15" s="224">
        <f>+C16</f>
        <v>0</v>
      </c>
      <c r="D15" s="224">
        <f>+D16</f>
        <v>0</v>
      </c>
      <c r="E15" s="225">
        <f t="shared" si="0"/>
      </c>
    </row>
    <row r="16" spans="1:5" s="12" customFormat="1" ht="25.5" customHeight="1" thickBot="1">
      <c r="A16" s="10">
        <v>31010000</v>
      </c>
      <c r="B16" s="9" t="s">
        <v>94</v>
      </c>
      <c r="C16" s="226">
        <v>0</v>
      </c>
      <c r="D16" s="226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7">
        <f>C18</f>
        <v>0</v>
      </c>
      <c r="D17" s="227">
        <f>D18</f>
        <v>0</v>
      </c>
      <c r="E17" s="225">
        <f t="shared" si="0"/>
      </c>
    </row>
    <row r="18" spans="1:5" s="12" customFormat="1" ht="25.5" customHeight="1">
      <c r="A18" s="70">
        <v>41030000</v>
      </c>
      <c r="B18" s="71" t="s">
        <v>9</v>
      </c>
      <c r="C18" s="223">
        <f>C19+C20</f>
        <v>0</v>
      </c>
      <c r="D18" s="223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3">
        <v>0</v>
      </c>
      <c r="D19" s="223">
        <v>0</v>
      </c>
      <c r="E19" s="141">
        <f t="shared" si="0"/>
      </c>
    </row>
    <row r="20" spans="1:5" s="12" customFormat="1" ht="16.5" customHeight="1" thickBot="1">
      <c r="A20" s="134"/>
      <c r="B20" s="135"/>
      <c r="C20" s="228">
        <v>0</v>
      </c>
      <c r="D20" s="228">
        <v>0</v>
      </c>
      <c r="E20" s="229"/>
    </row>
    <row r="21" spans="1:5" s="12" customFormat="1" ht="27.75" customHeight="1" thickBot="1">
      <c r="A21" s="11"/>
      <c r="B21" s="41" t="s">
        <v>65</v>
      </c>
      <c r="C21" s="156">
        <f>C4+C10+C15+C17</f>
        <v>979.3</v>
      </c>
      <c r="D21" s="156">
        <f>D4+D10+D15+D17</f>
        <v>387.556</v>
      </c>
      <c r="E21" s="230">
        <f t="shared" si="0"/>
        <v>39.57479832533442</v>
      </c>
    </row>
    <row r="22" spans="1:5" s="27" customFormat="1" ht="22.5" customHeight="1" thickBot="1">
      <c r="A22" s="18"/>
      <c r="B22" s="43" t="s">
        <v>23</v>
      </c>
      <c r="C22" s="231">
        <f>C21</f>
        <v>979.3</v>
      </c>
      <c r="D22" s="231">
        <f>D21</f>
        <v>387.556</v>
      </c>
      <c r="E22" s="185">
        <f t="shared" si="0"/>
        <v>39.57479832533442</v>
      </c>
    </row>
    <row r="23" spans="1:6" ht="21" thickBot="1">
      <c r="A23" s="60"/>
      <c r="B23" s="4" t="s">
        <v>25</v>
      </c>
      <c r="C23" s="232"/>
      <c r="D23" s="233"/>
      <c r="E23" s="234"/>
      <c r="F23" s="20"/>
    </row>
    <row r="24" spans="1:6" ht="20.25">
      <c r="A24" s="124" t="s">
        <v>157</v>
      </c>
      <c r="B24" s="68" t="s">
        <v>26</v>
      </c>
      <c r="C24" s="183">
        <v>330.05</v>
      </c>
      <c r="D24" s="182">
        <v>75.386</v>
      </c>
      <c r="E24" s="235">
        <f aca="true" t="shared" si="1" ref="E24:E38">IF(C24=0,"",IF(($D24/C24*100)&gt;=200,"В/100",$D24/C24*100))</f>
        <v>22.84078169974246</v>
      </c>
      <c r="F24" s="21"/>
    </row>
    <row r="25" spans="1:5" ht="20.25">
      <c r="A25" s="122" t="s">
        <v>158</v>
      </c>
      <c r="B25" s="49" t="s">
        <v>27</v>
      </c>
      <c r="C25" s="174">
        <v>1174.936</v>
      </c>
      <c r="D25" s="175">
        <v>352.983</v>
      </c>
      <c r="E25" s="235">
        <f t="shared" si="1"/>
        <v>30.04274275364786</v>
      </c>
    </row>
    <row r="26" spans="1:5" ht="20.25">
      <c r="A26" s="122" t="s">
        <v>159</v>
      </c>
      <c r="B26" s="49" t="s">
        <v>165</v>
      </c>
      <c r="C26" s="174"/>
      <c r="D26" s="175"/>
      <c r="E26" s="235">
        <f t="shared" si="1"/>
      </c>
    </row>
    <row r="27" spans="1:5" ht="20.25">
      <c r="A27" s="122" t="s">
        <v>160</v>
      </c>
      <c r="B27" s="52" t="s">
        <v>28</v>
      </c>
      <c r="C27" s="177">
        <v>15</v>
      </c>
      <c r="D27" s="178">
        <v>0.996</v>
      </c>
      <c r="E27" s="236">
        <f t="shared" si="1"/>
        <v>6.64</v>
      </c>
    </row>
    <row r="28" spans="1:5" ht="20.25">
      <c r="A28" s="122" t="s">
        <v>161</v>
      </c>
      <c r="B28" s="51" t="s">
        <v>29</v>
      </c>
      <c r="C28" s="177"/>
      <c r="D28" s="178"/>
      <c r="E28" s="236">
        <f t="shared" si="1"/>
      </c>
    </row>
    <row r="29" spans="1:5" ht="20.25">
      <c r="A29" s="122" t="s">
        <v>162</v>
      </c>
      <c r="B29" s="52" t="s">
        <v>92</v>
      </c>
      <c r="C29" s="177"/>
      <c r="D29" s="178"/>
      <c r="E29" s="236">
        <f t="shared" si="1"/>
      </c>
    </row>
    <row r="30" spans="1:5" ht="20.25" customHeight="1">
      <c r="A30" s="262" t="s">
        <v>182</v>
      </c>
      <c r="B30" s="263" t="s">
        <v>183</v>
      </c>
      <c r="C30" s="177"/>
      <c r="D30" s="178"/>
      <c r="E30" s="236">
        <f t="shared" si="1"/>
      </c>
    </row>
    <row r="31" spans="1:6" s="27" customFormat="1" ht="27" customHeight="1" hidden="1">
      <c r="A31" s="123">
        <v>180000</v>
      </c>
      <c r="B31" s="53" t="s">
        <v>134</v>
      </c>
      <c r="C31" s="237"/>
      <c r="D31" s="178"/>
      <c r="E31" s="236">
        <f t="shared" si="1"/>
      </c>
      <c r="F31" s="29"/>
    </row>
    <row r="32" spans="1:6" s="27" customFormat="1" ht="23.25" customHeight="1">
      <c r="A32" s="123" t="s">
        <v>184</v>
      </c>
      <c r="B32" s="53" t="s">
        <v>185</v>
      </c>
      <c r="C32" s="237"/>
      <c r="D32" s="178"/>
      <c r="E32" s="236">
        <f t="shared" si="1"/>
      </c>
      <c r="F32" s="29"/>
    </row>
    <row r="33" spans="1:6" s="27" customFormat="1" ht="39" customHeight="1">
      <c r="A33" s="123" t="s">
        <v>202</v>
      </c>
      <c r="B33" s="53" t="s">
        <v>203</v>
      </c>
      <c r="C33" s="237">
        <v>1000</v>
      </c>
      <c r="D33" s="178"/>
      <c r="E33" s="236"/>
      <c r="F33" s="29"/>
    </row>
    <row r="34" spans="1:6" s="27" customFormat="1" ht="27" customHeight="1">
      <c r="A34" s="123" t="s">
        <v>163</v>
      </c>
      <c r="B34" s="53" t="s">
        <v>168</v>
      </c>
      <c r="C34" s="237"/>
      <c r="D34" s="178"/>
      <c r="E34" s="236">
        <f t="shared" si="1"/>
      </c>
      <c r="F34" s="29"/>
    </row>
    <row r="35" spans="1:6" s="27" customFormat="1" ht="27" customHeight="1">
      <c r="A35" s="128" t="s">
        <v>187</v>
      </c>
      <c r="B35" s="51" t="s">
        <v>186</v>
      </c>
      <c r="C35" s="178">
        <v>38.7</v>
      </c>
      <c r="D35" s="178"/>
      <c r="E35" s="236">
        <f t="shared" si="1"/>
        <v>0</v>
      </c>
      <c r="F35" s="29"/>
    </row>
    <row r="36" spans="1:5" s="27" customFormat="1" ht="29.25" customHeight="1" thickBot="1">
      <c r="A36" s="126"/>
      <c r="B36" s="127" t="s">
        <v>58</v>
      </c>
      <c r="C36" s="238">
        <f>SUM(C24:C35)</f>
        <v>2558.6859999999997</v>
      </c>
      <c r="D36" s="238">
        <f>SUM(D24:D35)</f>
        <v>429.365</v>
      </c>
      <c r="E36" s="239">
        <f t="shared" si="1"/>
        <v>16.780683522714394</v>
      </c>
    </row>
    <row r="37" spans="1:5" s="27" customFormat="1" ht="23.25" customHeight="1" thickBot="1">
      <c r="A37" s="129" t="s">
        <v>180</v>
      </c>
      <c r="B37" s="130" t="s">
        <v>181</v>
      </c>
      <c r="C37" s="240"/>
      <c r="D37" s="240"/>
      <c r="E37" s="236">
        <f t="shared" si="1"/>
      </c>
    </row>
    <row r="38" spans="1:5" ht="21" thickBot="1">
      <c r="A38" s="69"/>
      <c r="B38" s="41" t="s">
        <v>59</v>
      </c>
      <c r="C38" s="190">
        <f>SUM(C36:C37)</f>
        <v>2558.6859999999997</v>
      </c>
      <c r="D38" s="190">
        <f>SUM(D36:D37)</f>
        <v>429.365</v>
      </c>
      <c r="E38" s="241">
        <f t="shared" si="1"/>
        <v>16.780683522714394</v>
      </c>
    </row>
    <row r="39" spans="1:5" ht="21" thickBot="1">
      <c r="A39" s="61"/>
      <c r="B39" s="30" t="s">
        <v>135</v>
      </c>
      <c r="C39" s="192"/>
      <c r="D39" s="193"/>
      <c r="E39" s="242"/>
    </row>
    <row r="40" spans="1:5" ht="37.5" hidden="1">
      <c r="A40" s="100">
        <v>601000</v>
      </c>
      <c r="B40" s="101" t="s">
        <v>136</v>
      </c>
      <c r="C40" s="243">
        <f>+C41+C42</f>
        <v>0</v>
      </c>
      <c r="D40" s="244">
        <f>D41+D42</f>
        <v>0</v>
      </c>
      <c r="E40" s="245"/>
    </row>
    <row r="41" spans="1:5" ht="37.5" hidden="1">
      <c r="A41" s="54">
        <v>601100</v>
      </c>
      <c r="B41" s="55" t="s">
        <v>137</v>
      </c>
      <c r="C41" s="246"/>
      <c r="D41" s="247"/>
      <c r="E41" s="248"/>
    </row>
    <row r="42" spans="1:5" ht="20.25" hidden="1">
      <c r="A42" s="54">
        <v>601200</v>
      </c>
      <c r="B42" s="55" t="s">
        <v>138</v>
      </c>
      <c r="C42" s="246"/>
      <c r="D42" s="247"/>
      <c r="E42" s="248"/>
    </row>
    <row r="43" spans="1:5" ht="20.25">
      <c r="A43" s="50">
        <v>602000</v>
      </c>
      <c r="B43" s="51" t="s">
        <v>32</v>
      </c>
      <c r="C43" s="177">
        <f>C44-C45+C62+C61</f>
        <v>1485.95</v>
      </c>
      <c r="D43" s="177">
        <f>D44-D45+D62+D61</f>
        <v>41.80900000000003</v>
      </c>
      <c r="E43" s="249"/>
    </row>
    <row r="44" spans="1:5" ht="20.25">
      <c r="A44" s="54">
        <v>602100</v>
      </c>
      <c r="B44" s="55" t="s">
        <v>33</v>
      </c>
      <c r="C44" s="182">
        <v>214</v>
      </c>
      <c r="D44" s="182">
        <v>746.427</v>
      </c>
      <c r="E44" s="248"/>
    </row>
    <row r="45" spans="1:5" ht="20.25">
      <c r="A45" s="54">
        <v>602200</v>
      </c>
      <c r="B45" s="55" t="s">
        <v>34</v>
      </c>
      <c r="C45" s="182"/>
      <c r="D45" s="182">
        <v>720.188</v>
      </c>
      <c r="E45" s="248"/>
    </row>
    <row r="46" spans="1:5" ht="20.25" hidden="1">
      <c r="A46" s="54"/>
      <c r="B46" s="55" t="s">
        <v>15</v>
      </c>
      <c r="C46" s="182"/>
      <c r="D46" s="182"/>
      <c r="E46" s="248"/>
    </row>
    <row r="47" spans="1:5" ht="20.25" hidden="1">
      <c r="A47" s="54"/>
      <c r="B47" s="55" t="s">
        <v>13</v>
      </c>
      <c r="C47" s="182"/>
      <c r="D47" s="182"/>
      <c r="E47" s="248"/>
    </row>
    <row r="48" spans="1:5" ht="20.25" hidden="1">
      <c r="A48" s="54"/>
      <c r="B48" s="55" t="s">
        <v>14</v>
      </c>
      <c r="C48" s="182"/>
      <c r="D48" s="182"/>
      <c r="E48" s="248"/>
    </row>
    <row r="49" spans="1:5" ht="20.25" hidden="1">
      <c r="A49" s="54"/>
      <c r="B49" s="55" t="s">
        <v>16</v>
      </c>
      <c r="C49" s="182"/>
      <c r="D49" s="182"/>
      <c r="E49" s="248"/>
    </row>
    <row r="50" spans="1:5" ht="20.25" hidden="1">
      <c r="A50" s="102"/>
      <c r="B50" s="103" t="s">
        <v>139</v>
      </c>
      <c r="C50" s="283"/>
      <c r="D50" s="283"/>
      <c r="E50" s="250"/>
    </row>
    <row r="51" spans="1:5" ht="20.25" hidden="1">
      <c r="A51" s="102"/>
      <c r="B51" s="103" t="s">
        <v>140</v>
      </c>
      <c r="C51" s="283"/>
      <c r="D51" s="283"/>
      <c r="E51" s="250"/>
    </row>
    <row r="52" spans="1:5" ht="20.25" hidden="1">
      <c r="A52" s="102"/>
      <c r="B52" s="103" t="s">
        <v>141</v>
      </c>
      <c r="C52" s="283"/>
      <c r="D52" s="283"/>
      <c r="E52" s="250"/>
    </row>
    <row r="53" spans="1:5" ht="20.25" hidden="1">
      <c r="A53" s="102"/>
      <c r="B53" s="103" t="s">
        <v>142</v>
      </c>
      <c r="C53" s="283"/>
      <c r="D53" s="283"/>
      <c r="E53" s="250"/>
    </row>
    <row r="54" spans="1:5" ht="20.25" hidden="1">
      <c r="A54" s="102"/>
      <c r="B54" s="103" t="s">
        <v>143</v>
      </c>
      <c r="C54" s="283"/>
      <c r="D54" s="283"/>
      <c r="E54" s="250"/>
    </row>
    <row r="55" spans="1:5" ht="20.25" hidden="1">
      <c r="A55" s="102"/>
      <c r="B55" s="103" t="s">
        <v>144</v>
      </c>
      <c r="C55" s="283"/>
      <c r="D55" s="283"/>
      <c r="E55" s="250"/>
    </row>
    <row r="56" spans="1:5" ht="20.25" hidden="1">
      <c r="A56" s="102"/>
      <c r="B56" s="103" t="s">
        <v>145</v>
      </c>
      <c r="C56" s="283"/>
      <c r="D56" s="283"/>
      <c r="E56" s="250"/>
    </row>
    <row r="57" spans="1:5" ht="20.25" hidden="1">
      <c r="A57" s="102"/>
      <c r="B57" s="103" t="s">
        <v>146</v>
      </c>
      <c r="C57" s="283"/>
      <c r="D57" s="283"/>
      <c r="E57" s="250"/>
    </row>
    <row r="58" spans="1:5" ht="20.25" hidden="1">
      <c r="A58" s="102"/>
      <c r="B58" s="103" t="s">
        <v>147</v>
      </c>
      <c r="C58" s="283"/>
      <c r="D58" s="283"/>
      <c r="E58" s="250"/>
    </row>
    <row r="59" spans="1:5" ht="20.25" hidden="1">
      <c r="A59" s="102"/>
      <c r="B59" s="103" t="s">
        <v>148</v>
      </c>
      <c r="C59" s="283"/>
      <c r="D59" s="283"/>
      <c r="E59" s="250"/>
    </row>
    <row r="60" spans="1:5" ht="20.25" hidden="1">
      <c r="A60" s="102"/>
      <c r="B60" s="103" t="s">
        <v>149</v>
      </c>
      <c r="C60" s="283"/>
      <c r="D60" s="283"/>
      <c r="E60" s="250"/>
    </row>
    <row r="61" spans="1:5" ht="20.25">
      <c r="A61" s="54">
        <v>602300</v>
      </c>
      <c r="B61" s="55" t="s">
        <v>150</v>
      </c>
      <c r="C61" s="182"/>
      <c r="D61" s="182">
        <v>15.57</v>
      </c>
      <c r="E61" s="248"/>
    </row>
    <row r="62" spans="1:5" ht="38.25" thickBot="1">
      <c r="A62" s="54">
        <v>602400</v>
      </c>
      <c r="B62" s="55" t="s">
        <v>22</v>
      </c>
      <c r="C62" s="182">
        <v>1271.95</v>
      </c>
      <c r="D62" s="182"/>
      <c r="E62" s="248"/>
    </row>
    <row r="63" spans="1:5" ht="21" thickBot="1">
      <c r="A63" s="56"/>
      <c r="B63" s="57" t="s">
        <v>151</v>
      </c>
      <c r="C63" s="184">
        <f>C43</f>
        <v>1485.95</v>
      </c>
      <c r="D63" s="184">
        <f>D43</f>
        <v>41.80900000000003</v>
      </c>
      <c r="E63" s="241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4" ht="38.25" customHeight="1">
      <c r="B66" s="19" t="s">
        <v>210</v>
      </c>
      <c r="C66" s="91"/>
      <c r="D66" s="62" t="s">
        <v>211</v>
      </c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2019-05-28T18:36:17Z</cp:lastPrinted>
  <dcterms:created xsi:type="dcterms:W3CDTF">2003-04-04T06:54:01Z</dcterms:created>
  <dcterms:modified xsi:type="dcterms:W3CDTF">2019-05-28T18:56:34Z</dcterms:modified>
  <cp:category/>
  <cp:version/>
  <cp:contentType/>
  <cp:contentStatus/>
</cp:coreProperties>
</file>